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Combarbala\"/>
    </mc:Choice>
  </mc:AlternateContent>
  <xr:revisionPtr revIDLastSave="7" documentId="11_4654504A84F4DE5334DAF3245A7ACD4D6A5FFA0F" xr6:coauthVersionLast="47" xr6:coauthVersionMax="47" xr10:uidLastSave="{D17A6589-9A1C-4AD0-8EDB-AA7E3EA224E1}"/>
  <bookViews>
    <workbookView xWindow="0" yWindow="0" windowWidth="23040" windowHeight="9090" xr2:uid="{00000000-000D-0000-FFFF-FFFF00000000}"/>
  </bookViews>
  <sheets>
    <sheet name="Nogal" sheetId="1" r:id="rId1"/>
  </sheets>
  <definedNames>
    <definedName name="_xlnm.Print_Area" localSheetId="0">Nogal!$B$2:$G$107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G41" i="1" s="1"/>
  <c r="D40" i="1"/>
  <c r="F40" i="1" s="1"/>
  <c r="G40" i="1" s="1"/>
  <c r="D39" i="1"/>
  <c r="G39" i="1" s="1"/>
  <c r="D75" i="1" l="1"/>
  <c r="G75" i="1" s="1"/>
  <c r="G76" i="1" l="1"/>
  <c r="G48" i="1" l="1"/>
  <c r="G49" i="1"/>
  <c r="G50" i="1"/>
  <c r="G51" i="1"/>
  <c r="G53" i="1"/>
  <c r="G54" i="1"/>
  <c r="G55" i="1"/>
  <c r="G57" i="1"/>
  <c r="G59" i="1"/>
  <c r="G61" i="1"/>
  <c r="G62" i="1"/>
  <c r="G63" i="1"/>
  <c r="G64" i="1"/>
  <c r="G65" i="1"/>
  <c r="G66" i="1"/>
  <c r="G67" i="1"/>
  <c r="G68" i="1"/>
  <c r="G69" i="1"/>
  <c r="G70" i="1"/>
  <c r="G47" i="1"/>
  <c r="G42" i="1" l="1"/>
  <c r="G35" i="1"/>
  <c r="D105" i="1" l="1"/>
  <c r="G12" i="1"/>
  <c r="C97" i="1"/>
  <c r="G22" i="1"/>
  <c r="G23" i="1"/>
  <c r="G24" i="1"/>
  <c r="G25" i="1"/>
  <c r="G26" i="1"/>
  <c r="G27" i="1"/>
  <c r="G28" i="1"/>
  <c r="G29" i="1"/>
  <c r="G21" i="1"/>
  <c r="G30" i="1" l="1"/>
  <c r="C95" i="1" s="1"/>
  <c r="E105" i="1"/>
  <c r="C105" i="1"/>
  <c r="G71" i="1"/>
  <c r="C98" i="1" s="1"/>
  <c r="C99" i="1"/>
  <c r="C96" i="1" l="1"/>
  <c r="G81" i="1"/>
  <c r="G78" i="1" l="1"/>
  <c r="G79" i="1" s="1"/>
  <c r="C100" i="1" s="1"/>
  <c r="G80" i="1" l="1"/>
  <c r="D106" i="1" s="1"/>
  <c r="C101" i="1"/>
  <c r="D95" i="1" s="1"/>
  <c r="E106" i="1" l="1"/>
  <c r="G82" i="1"/>
  <c r="D100" i="1"/>
  <c r="D98" i="1"/>
  <c r="D99" i="1"/>
  <c r="D97" i="1"/>
  <c r="D101" i="1" l="1"/>
</calcChain>
</file>

<file path=xl/sharedStrings.xml><?xml version="1.0" encoding="utf-8"?>
<sst xmlns="http://schemas.openxmlformats.org/spreadsheetml/2006/main" count="199" uniqueCount="134">
  <si>
    <t>RUBRO O CULTIVO</t>
  </si>
  <si>
    <t>NOGAL (Año 6)</t>
  </si>
  <si>
    <t>RENDIMIENTO (Kg/há)</t>
  </si>
  <si>
    <t>VARIEDAD</t>
  </si>
  <si>
    <t>Serr</t>
  </si>
  <si>
    <t>FECHA ESTIMADA PRECIO VENTA</t>
  </si>
  <si>
    <t>Abril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</si>
  <si>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</si>
  <si>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</si>
  <si>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</si>
  <si>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</si>
  <si>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</si>
  <si>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</si>
  <si>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</si>
  <si>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</si>
  <si>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</si>
  <si>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</si>
  <si>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</si>
  <si>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</si>
  <si>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Mar-Abr</t>
  </si>
  <si>
    <t>FECHA PRECIO INSUMOS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</si>
  <si>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</si>
  <si>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</si>
  <si>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</si>
  <si>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</si>
  <si>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</si>
  <si>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</si>
  <si>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</si>
  <si>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</si>
  <si>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</si>
  <si>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</si>
  <si>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</t>
  </si>
  <si>
    <t>JH</t>
  </si>
  <si>
    <t>Octubre - Abril</t>
  </si>
  <si>
    <t>Aplicación fertilizantes</t>
  </si>
  <si>
    <t>Poda y pintar cortes</t>
  </si>
  <si>
    <t>Mayo</t>
  </si>
  <si>
    <t>Control de malezas</t>
  </si>
  <si>
    <t>Octubre - Marzo</t>
  </si>
  <si>
    <t>Raleo</t>
  </si>
  <si>
    <t>Septiembre</t>
  </si>
  <si>
    <t>Mantención y Revisión de riego</t>
  </si>
  <si>
    <t>Agosto - Abril</t>
  </si>
  <si>
    <t>Poda en verde</t>
  </si>
  <si>
    <t>Cosecha</t>
  </si>
  <si>
    <t>Marzo - Abril</t>
  </si>
  <si>
    <t>Secado</t>
  </si>
  <si>
    <t>Subtotal Jornadas Hombre</t>
  </si>
  <si>
    <t>JORNADAS ANIMAL</t>
  </si>
  <si>
    <t xml:space="preserve"> </t>
  </si>
  <si>
    <t>Subtotal Jornadas Animal</t>
  </si>
  <si>
    <t>MAQUINARIA</t>
  </si>
  <si>
    <t xml:space="preserve">Rastraje </t>
  </si>
  <si>
    <t>JM</t>
  </si>
  <si>
    <t>Junio - Agosto</t>
  </si>
  <si>
    <t>Aplicaciones de pesticidas</t>
  </si>
  <si>
    <t>Mayo - Diciembre</t>
  </si>
  <si>
    <t>Cosecha: sacar fruta y cargar a camión.</t>
  </si>
  <si>
    <t>Subtotal Costo Maquinaria</t>
  </si>
  <si>
    <t>INSUMOS</t>
  </si>
  <si>
    <t>Insumos</t>
  </si>
  <si>
    <t>Unidad (Kg/l/u)</t>
  </si>
  <si>
    <t>Cantidad (Kg/l/u)</t>
  </si>
  <si>
    <t>Fertilizantes:</t>
  </si>
  <si>
    <t>Urea</t>
  </si>
  <si>
    <t>Kg.</t>
  </si>
  <si>
    <t>Octubre - Febrero</t>
  </si>
  <si>
    <t>Nitrato de potasio</t>
  </si>
  <si>
    <t>Noviembre - Enero</t>
  </si>
  <si>
    <t>Acido fosfórico</t>
  </si>
  <si>
    <t>Septiembre - Abril</t>
  </si>
  <si>
    <t>Nitrato de magnesio</t>
  </si>
  <si>
    <t>Septiembre - Enero</t>
  </si>
  <si>
    <t>Fosfimax 40 20</t>
  </si>
  <si>
    <t>Lt.</t>
  </si>
  <si>
    <t>Octubre - Noviembre</t>
  </si>
  <si>
    <t>Fungicidas:</t>
  </si>
  <si>
    <t>Podexal</t>
  </si>
  <si>
    <t>Oxicloruro de cobre ( 2 aplicaciones)</t>
  </si>
  <si>
    <t>Agosto - Septiembre</t>
  </si>
  <si>
    <t>Winspray Miscible</t>
  </si>
  <si>
    <t>Julio - Agosto</t>
  </si>
  <si>
    <t>Acaricidas</t>
  </si>
  <si>
    <t>Triplex 600 SC</t>
  </si>
  <si>
    <t>Enero - Febrero</t>
  </si>
  <si>
    <t>Herbicidas:</t>
  </si>
  <si>
    <t>Roundup</t>
  </si>
  <si>
    <t>Insecticidas:</t>
  </si>
  <si>
    <t>Lorsban 4E</t>
  </si>
  <si>
    <t>Karate Zeon</t>
  </si>
  <si>
    <t>Octubre - Enero</t>
  </si>
  <si>
    <t>Diazinon 40 wp</t>
  </si>
  <si>
    <t>Intrepid 240 SC</t>
  </si>
  <si>
    <t>Otros:</t>
  </si>
  <si>
    <t>Ethrel, desecante</t>
  </si>
  <si>
    <t>Febrero</t>
  </si>
  <si>
    <t xml:space="preserve">Análisis foliar </t>
  </si>
  <si>
    <t>Energía para riego</t>
  </si>
  <si>
    <t>Global</t>
  </si>
  <si>
    <t>Enero - Diciembre</t>
  </si>
  <si>
    <t>Retain (aborto floral)</t>
  </si>
  <si>
    <t>Octubre</t>
  </si>
  <si>
    <t>Octubre - Diciembre</t>
  </si>
  <si>
    <t>Subtotal Insumos</t>
  </si>
  <si>
    <t>OTROS</t>
  </si>
  <si>
    <t>Ítem</t>
  </si>
  <si>
    <t>Transportes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</si>
  <si>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</si>
  <si>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</si>
  <si>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</si>
  <si>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</si>
  <si>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</si>
  <si>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</si>
  <si>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</si>
  <si>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</si>
  <si>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</si>
  <si>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</si>
  <si>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</si>
  <si>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</si>
  <si>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</si>
  <si>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</si>
  <si>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</si>
  <si>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</si>
  <si>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</si>
  <si>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</si>
  <si>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</si>
  <si>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</si>
  <si>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</si>
  <si>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</si>
  <si>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</si>
  <si>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($/ha)</t>
  </si>
  <si>
    <t>Rendimiento (Kg/há)</t>
  </si>
  <si>
    <t>Costo unitario ($/Kg)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</si>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</sst>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2"/>
  </cellStyleXfs>
  <cellXfs count="108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center" vertical="center" wrapText="1"/>
    </xf>
    <xf numFmtId="167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6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1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5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5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4" fillId="2" borderId="21" xfId="0" applyNumberFormat="1" applyFont="1" applyFill="1" applyBorder="1" applyAlignment="1">
      <alignment horizontal="left" vertical="center" wrapText="1"/>
    </xf>
    <xf numFmtId="3" fontId="1" fillId="2" borderId="21" xfId="0" applyNumberFormat="1" applyFont="1" applyFill="1" applyBorder="1" applyAlignment="1">
      <alignment vertical="center" wrapText="1"/>
    </xf>
    <xf numFmtId="3" fontId="1" fillId="2" borderId="21" xfId="0" applyNumberFormat="1" applyFont="1" applyFill="1" applyBorder="1" applyAlignment="1">
      <alignment wrapText="1"/>
    </xf>
    <xf numFmtId="3" fontId="2" fillId="3" borderId="21" xfId="0" applyNumberFormat="1" applyFont="1" applyFill="1" applyBorder="1" applyAlignment="1">
      <alignment vertical="center"/>
    </xf>
    <xf numFmtId="3" fontId="6" fillId="5" borderId="21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vertical="center"/>
    </xf>
    <xf numFmtId="3" fontId="4" fillId="7" borderId="9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07"/>
  <sheetViews>
    <sheetView showGridLines="0" tabSelected="1" workbookViewId="0">
      <selection activeCell="I26" sqref="I26"/>
    </sheetView>
  </sheetViews>
  <sheetFormatPr defaultColWidth="10.85546875" defaultRowHeight="11.25" customHeight="1"/>
  <cols>
    <col min="1" max="1" width="4.5703125" style="26" customWidth="1"/>
    <col min="2" max="2" width="21.28515625" style="26" customWidth="1"/>
    <col min="3" max="3" width="17" style="26" customWidth="1"/>
    <col min="4" max="4" width="14.85546875" style="26" customWidth="1"/>
    <col min="5" max="5" width="14.42578125" style="26" customWidth="1"/>
    <col min="6" max="6" width="18.7109375" style="26" customWidth="1"/>
    <col min="7" max="7" width="17.140625" style="78" customWidth="1"/>
    <col min="8" max="246" width="10.85546875" style="26" customWidth="1"/>
    <col min="247" max="16384" width="10.85546875" style="27"/>
  </cols>
  <sheetData>
    <row r="1" spans="1:7" ht="15" customHeight="1">
      <c r="A1" s="24"/>
      <c r="B1" s="24"/>
      <c r="C1" s="24"/>
      <c r="D1" s="24"/>
      <c r="E1" s="24"/>
      <c r="F1" s="24"/>
      <c r="G1" s="25"/>
    </row>
    <row r="2" spans="1:7" ht="15" customHeight="1">
      <c r="A2" s="24"/>
      <c r="B2" s="24"/>
      <c r="C2" s="24"/>
      <c r="D2" s="24"/>
      <c r="E2" s="24"/>
      <c r="F2" s="24"/>
      <c r="G2" s="25"/>
    </row>
    <row r="3" spans="1:7" ht="15" customHeight="1">
      <c r="A3" s="24"/>
      <c r="B3" s="24"/>
      <c r="C3" s="24"/>
      <c r="D3" s="24"/>
      <c r="E3" s="24"/>
      <c r="F3" s="24"/>
      <c r="G3" s="25"/>
    </row>
    <row r="4" spans="1:7" ht="15" customHeight="1">
      <c r="A4" s="24"/>
      <c r="B4" s="24"/>
      <c r="C4" s="24"/>
      <c r="D4" s="24"/>
      <c r="E4" s="24"/>
      <c r="F4" s="24"/>
      <c r="G4" s="25"/>
    </row>
    <row r="5" spans="1:7" ht="15" customHeight="1">
      <c r="A5" s="24"/>
      <c r="B5" s="24"/>
      <c r="C5" s="24"/>
      <c r="D5" s="24"/>
      <c r="E5" s="24"/>
      <c r="F5" s="24"/>
      <c r="G5" s="25"/>
    </row>
    <row r="6" spans="1:7" ht="15" customHeight="1">
      <c r="A6" s="24"/>
      <c r="B6" s="24"/>
      <c r="C6" s="24"/>
      <c r="D6" s="24"/>
      <c r="E6" s="24"/>
      <c r="F6" s="24"/>
      <c r="G6" s="25"/>
    </row>
    <row r="7" spans="1:7" ht="15" customHeight="1">
      <c r="A7" s="24"/>
      <c r="B7" s="24"/>
      <c r="C7" s="24"/>
      <c r="D7" s="24"/>
      <c r="E7" s="24"/>
      <c r="F7" s="24"/>
      <c r="G7" s="25"/>
    </row>
    <row r="8" spans="1:7" ht="12.75">
      <c r="A8" s="24"/>
      <c r="B8" s="24"/>
      <c r="C8" s="24"/>
      <c r="D8" s="24"/>
      <c r="E8" s="24"/>
      <c r="F8" s="24"/>
      <c r="G8" s="25"/>
    </row>
    <row r="9" spans="1:7" ht="12" customHeight="1">
      <c r="A9" s="24"/>
      <c r="B9" s="29" t="s">
        <v>0</v>
      </c>
      <c r="C9" s="11" t="s">
        <v>1</v>
      </c>
      <c r="D9" s="30"/>
      <c r="E9" s="95" t="s">
        <v>2</v>
      </c>
      <c r="F9" s="96"/>
      <c r="G9" s="12">
        <v>3500</v>
      </c>
    </row>
    <row r="10" spans="1:7" ht="18" customHeight="1">
      <c r="A10" s="24"/>
      <c r="B10" s="13" t="s">
        <v>3</v>
      </c>
      <c r="C10" s="10" t="s">
        <v>4</v>
      </c>
      <c r="D10" s="24"/>
      <c r="E10" s="97" t="s">
        <v>5</v>
      </c>
      <c r="F10" s="98"/>
      <c r="G10" s="11" t="s">
        <v>6</v>
      </c>
    </row>
    <row r="11" spans="1:7" ht="18" customHeight="1">
      <c r="A11" s="24"/>
      <c r="B11" s="13" t="s">
        <v>7</v>
      </c>
      <c r="C11" s="11" t="s">
        <v>8</v>
      </c>
      <c r="D11" s="24"/>
      <c r="E11" s="97" t="s">
        <v>9</v>
      </c>
      <c r="F11" s="98"/>
      <c r="G11" s="12">
        <v>2000</v>
      </c>
    </row>
    <row r="12" spans="1:7" ht="18" customHeight="1">
      <c r="A12" s="24"/>
      <c r="B12" s="13" t="s">
        <v>10</v>
      </c>
      <c r="C12" s="10" t="s">
        <v>11</v>
      </c>
      <c r="D12" s="24"/>
      <c r="E12" s="15" t="s">
        <v>12</v>
      </c>
      <c r="F12" s="16"/>
      <c r="G12" s="14">
        <f>G9*G11</f>
        <v>7000000</v>
      </c>
    </row>
    <row r="13" spans="1:7" ht="18" customHeight="1">
      <c r="A13" s="24"/>
      <c r="B13" s="13" t="s">
        <v>13</v>
      </c>
      <c r="C13" s="11" t="s">
        <v>14</v>
      </c>
      <c r="D13" s="24"/>
      <c r="E13" s="97" t="s">
        <v>15</v>
      </c>
      <c r="F13" s="98"/>
      <c r="G13" s="11" t="s">
        <v>16</v>
      </c>
    </row>
    <row r="14" spans="1:7" ht="18" customHeight="1">
      <c r="A14" s="24"/>
      <c r="B14" s="13" t="s">
        <v>17</v>
      </c>
      <c r="C14" s="11" t="s">
        <v>14</v>
      </c>
      <c r="D14" s="24"/>
      <c r="E14" s="97" t="s">
        <v>18</v>
      </c>
      <c r="F14" s="98"/>
      <c r="G14" s="11" t="s">
        <v>19</v>
      </c>
    </row>
    <row r="15" spans="1:7" ht="18" customHeight="1">
      <c r="A15" s="24"/>
      <c r="B15" s="13" t="s">
        <v>20</v>
      </c>
      <c r="C15" s="31">
        <v>44713</v>
      </c>
      <c r="D15" s="24"/>
      <c r="E15" s="99" t="s">
        <v>21</v>
      </c>
      <c r="F15" s="100"/>
      <c r="G15" s="10" t="s">
        <v>22</v>
      </c>
    </row>
    <row r="16" spans="1:7" ht="12.75">
      <c r="A16" s="24"/>
      <c r="B16" s="24"/>
      <c r="C16" s="24"/>
      <c r="D16" s="24"/>
      <c r="E16" s="24"/>
      <c r="F16" s="24"/>
      <c r="G16" s="25"/>
    </row>
    <row r="17" spans="1:7" ht="12" customHeight="1">
      <c r="A17" s="24"/>
      <c r="B17" s="101" t="s">
        <v>23</v>
      </c>
      <c r="C17" s="102"/>
      <c r="D17" s="102"/>
      <c r="E17" s="102"/>
      <c r="F17" s="102"/>
      <c r="G17" s="102"/>
    </row>
    <row r="18" spans="1:7" ht="12.75">
      <c r="A18" s="24"/>
      <c r="B18" s="24"/>
      <c r="C18" s="24"/>
      <c r="D18" s="24"/>
      <c r="E18" s="24"/>
      <c r="F18" s="24"/>
      <c r="G18" s="25"/>
    </row>
    <row r="19" spans="1:7" ht="12" customHeight="1">
      <c r="A19" s="24"/>
      <c r="B19" s="32" t="s">
        <v>24</v>
      </c>
      <c r="C19" s="30"/>
      <c r="D19" s="30"/>
      <c r="E19" s="30"/>
      <c r="F19" s="30"/>
      <c r="G19" s="33"/>
    </row>
    <row r="20" spans="1:7" ht="18" customHeight="1">
      <c r="A20" s="24"/>
      <c r="B20" s="34" t="s">
        <v>25</v>
      </c>
      <c r="C20" s="34" t="s">
        <v>26</v>
      </c>
      <c r="D20" s="34" t="s">
        <v>27</v>
      </c>
      <c r="E20" s="34" t="s">
        <v>28</v>
      </c>
      <c r="F20" s="34" t="s">
        <v>29</v>
      </c>
      <c r="G20" s="34" t="s">
        <v>30</v>
      </c>
    </row>
    <row r="21" spans="1:7" ht="12.75">
      <c r="A21" s="24"/>
      <c r="B21" s="17" t="s">
        <v>31</v>
      </c>
      <c r="C21" s="79" t="s">
        <v>32</v>
      </c>
      <c r="D21" s="80">
        <v>4</v>
      </c>
      <c r="E21" s="79" t="s">
        <v>33</v>
      </c>
      <c r="F21" s="8">
        <v>25000</v>
      </c>
      <c r="G21" s="84">
        <f>D21*F21</f>
        <v>100000</v>
      </c>
    </row>
    <row r="22" spans="1:7" ht="12.75">
      <c r="A22" s="24"/>
      <c r="B22" s="17" t="s">
        <v>34</v>
      </c>
      <c r="C22" s="18" t="s">
        <v>32</v>
      </c>
      <c r="D22" s="19">
        <v>2</v>
      </c>
      <c r="E22" s="18" t="s">
        <v>33</v>
      </c>
      <c r="F22" s="8">
        <v>25000</v>
      </c>
      <c r="G22" s="85">
        <f t="shared" ref="G22:G29" si="0">D22*F22</f>
        <v>50000</v>
      </c>
    </row>
    <row r="23" spans="1:7" ht="12.75">
      <c r="A23" s="24"/>
      <c r="B23" s="17" t="s">
        <v>35</v>
      </c>
      <c r="C23" s="18" t="s">
        <v>32</v>
      </c>
      <c r="D23" s="21">
        <v>20</v>
      </c>
      <c r="E23" s="18" t="s">
        <v>36</v>
      </c>
      <c r="F23" s="8">
        <v>25000</v>
      </c>
      <c r="G23" s="85">
        <f t="shared" si="0"/>
        <v>500000</v>
      </c>
    </row>
    <row r="24" spans="1:7" ht="12.75">
      <c r="A24" s="24"/>
      <c r="B24" s="17" t="s">
        <v>37</v>
      </c>
      <c r="C24" s="18" t="s">
        <v>32</v>
      </c>
      <c r="D24" s="19">
        <v>2</v>
      </c>
      <c r="E24" s="18" t="s">
        <v>38</v>
      </c>
      <c r="F24" s="8">
        <v>25000</v>
      </c>
      <c r="G24" s="85">
        <f t="shared" si="0"/>
        <v>50000</v>
      </c>
    </row>
    <row r="25" spans="1:7" ht="12.75">
      <c r="A25" s="24"/>
      <c r="B25" s="17" t="s">
        <v>39</v>
      </c>
      <c r="C25" s="18" t="s">
        <v>32</v>
      </c>
      <c r="D25" s="19">
        <v>4</v>
      </c>
      <c r="E25" s="18" t="s">
        <v>40</v>
      </c>
      <c r="F25" s="8">
        <v>25000</v>
      </c>
      <c r="G25" s="85">
        <f t="shared" si="0"/>
        <v>100000</v>
      </c>
    </row>
    <row r="26" spans="1:7" ht="24.75">
      <c r="A26" s="24"/>
      <c r="B26" s="17" t="s">
        <v>41</v>
      </c>
      <c r="C26" s="18" t="s">
        <v>32</v>
      </c>
      <c r="D26" s="21">
        <v>10</v>
      </c>
      <c r="E26" s="18" t="s">
        <v>42</v>
      </c>
      <c r="F26" s="8">
        <v>25000</v>
      </c>
      <c r="G26" s="85">
        <f t="shared" si="0"/>
        <v>250000</v>
      </c>
    </row>
    <row r="27" spans="1:7" ht="12.75">
      <c r="A27" s="24"/>
      <c r="B27" s="17" t="s">
        <v>43</v>
      </c>
      <c r="C27" s="18" t="s">
        <v>32</v>
      </c>
      <c r="D27" s="19">
        <v>6</v>
      </c>
      <c r="E27" s="18" t="s">
        <v>40</v>
      </c>
      <c r="F27" s="8">
        <v>25000</v>
      </c>
      <c r="G27" s="85">
        <f t="shared" si="0"/>
        <v>150000</v>
      </c>
    </row>
    <row r="28" spans="1:7" ht="12.75">
      <c r="A28" s="24"/>
      <c r="B28" s="17" t="s">
        <v>44</v>
      </c>
      <c r="C28" s="18" t="s">
        <v>32</v>
      </c>
      <c r="D28" s="19">
        <v>20</v>
      </c>
      <c r="E28" s="18" t="s">
        <v>45</v>
      </c>
      <c r="F28" s="8">
        <v>25000</v>
      </c>
      <c r="G28" s="85">
        <f t="shared" si="0"/>
        <v>500000</v>
      </c>
    </row>
    <row r="29" spans="1:7" ht="12.75">
      <c r="A29" s="24"/>
      <c r="B29" s="17" t="s">
        <v>46</v>
      </c>
      <c r="C29" s="18" t="s">
        <v>32</v>
      </c>
      <c r="D29" s="21">
        <v>20</v>
      </c>
      <c r="E29" s="18" t="s">
        <v>45</v>
      </c>
      <c r="F29" s="8">
        <v>25000</v>
      </c>
      <c r="G29" s="85">
        <f t="shared" si="0"/>
        <v>500000</v>
      </c>
    </row>
    <row r="30" spans="1:7" ht="12.75" customHeight="1">
      <c r="A30" s="24"/>
      <c r="B30" s="22" t="s">
        <v>47</v>
      </c>
      <c r="C30" s="23"/>
      <c r="D30" s="23"/>
      <c r="E30" s="23"/>
      <c r="F30" s="42"/>
      <c r="G30" s="86">
        <f>SUM(G21:G29)</f>
        <v>2200000</v>
      </c>
    </row>
    <row r="31" spans="1:7" ht="12" customHeight="1">
      <c r="A31" s="24"/>
      <c r="B31" s="24"/>
      <c r="C31" s="24"/>
      <c r="D31" s="24"/>
      <c r="E31" s="24"/>
      <c r="F31" s="35"/>
      <c r="G31" s="36"/>
    </row>
    <row r="32" spans="1:7" ht="12" customHeight="1">
      <c r="A32" s="24"/>
      <c r="B32" s="32" t="s">
        <v>48</v>
      </c>
      <c r="C32" s="37"/>
      <c r="D32" s="37"/>
      <c r="E32" s="37"/>
      <c r="F32" s="30"/>
      <c r="G32" s="33"/>
    </row>
    <row r="33" spans="1:246" ht="18" customHeight="1">
      <c r="A33" s="24"/>
      <c r="B33" s="38" t="s">
        <v>25</v>
      </c>
      <c r="C33" s="34" t="s">
        <v>26</v>
      </c>
      <c r="D33" s="34" t="s">
        <v>27</v>
      </c>
      <c r="E33" s="38" t="s">
        <v>49</v>
      </c>
      <c r="F33" s="34" t="s">
        <v>29</v>
      </c>
      <c r="G33" s="38" t="s">
        <v>30</v>
      </c>
    </row>
    <row r="34" spans="1:246" ht="12.75">
      <c r="A34" s="24"/>
      <c r="B34" s="16"/>
      <c r="C34" s="39" t="s">
        <v>49</v>
      </c>
      <c r="D34" s="39" t="s">
        <v>49</v>
      </c>
      <c r="E34" s="39" t="s">
        <v>49</v>
      </c>
      <c r="F34" s="40" t="s">
        <v>49</v>
      </c>
      <c r="G34" s="41"/>
    </row>
    <row r="35" spans="1:246" ht="12" customHeight="1">
      <c r="A35" s="24"/>
      <c r="B35" s="22" t="s">
        <v>50</v>
      </c>
      <c r="C35" s="23"/>
      <c r="D35" s="23"/>
      <c r="E35" s="23"/>
      <c r="F35" s="42"/>
      <c r="G35" s="86">
        <f>+G34</f>
        <v>0</v>
      </c>
    </row>
    <row r="36" spans="1:246" ht="12" customHeight="1">
      <c r="A36" s="24"/>
      <c r="B36" s="24"/>
      <c r="C36" s="24"/>
      <c r="D36" s="24"/>
      <c r="E36" s="24"/>
      <c r="F36" s="35"/>
      <c r="G36" s="36"/>
    </row>
    <row r="37" spans="1:246" ht="12" customHeight="1">
      <c r="A37" s="24"/>
      <c r="B37" s="32" t="s">
        <v>51</v>
      </c>
      <c r="C37" s="37"/>
      <c r="D37" s="37"/>
      <c r="E37" s="37"/>
      <c r="F37" s="30"/>
      <c r="G37" s="33"/>
    </row>
    <row r="38" spans="1:246" ht="18" customHeight="1">
      <c r="A38" s="24"/>
      <c r="B38" s="38" t="s">
        <v>25</v>
      </c>
      <c r="C38" s="38" t="s">
        <v>26</v>
      </c>
      <c r="D38" s="38" t="s">
        <v>27</v>
      </c>
      <c r="E38" s="38" t="s">
        <v>28</v>
      </c>
      <c r="F38" s="34" t="s">
        <v>29</v>
      </c>
      <c r="G38" s="38" t="s">
        <v>30</v>
      </c>
    </row>
    <row r="39" spans="1:246" ht="12.75">
      <c r="A39" s="24"/>
      <c r="B39" s="17" t="s">
        <v>52</v>
      </c>
      <c r="C39" s="18" t="s">
        <v>53</v>
      </c>
      <c r="D39" s="19">
        <f>1/8</f>
        <v>0.125</v>
      </c>
      <c r="E39" s="18" t="s">
        <v>54</v>
      </c>
      <c r="F39" s="20">
        <v>240000</v>
      </c>
      <c r="G39" s="20">
        <f>F39*D39</f>
        <v>30000</v>
      </c>
    </row>
    <row r="40" spans="1:246" ht="12.75">
      <c r="A40" s="24"/>
      <c r="B40" s="17" t="s">
        <v>55</v>
      </c>
      <c r="C40" s="18" t="s">
        <v>53</v>
      </c>
      <c r="D40" s="19">
        <f>8/8</f>
        <v>1</v>
      </c>
      <c r="E40" s="18" t="s">
        <v>56</v>
      </c>
      <c r="F40" s="20">
        <f t="shared" ref="F40" si="1">(240000*D40)</f>
        <v>240000</v>
      </c>
      <c r="G40" s="20">
        <f t="shared" ref="G40:G41" si="2">F40*D40</f>
        <v>240000</v>
      </c>
    </row>
    <row r="41" spans="1:246" s="82" customFormat="1" ht="25.5">
      <c r="A41" s="30"/>
      <c r="B41" s="13" t="s">
        <v>57</v>
      </c>
      <c r="C41" s="18" t="s">
        <v>53</v>
      </c>
      <c r="D41" s="80">
        <f>3/8</f>
        <v>0.375</v>
      </c>
      <c r="E41" s="79" t="s">
        <v>45</v>
      </c>
      <c r="F41" s="20">
        <v>240000</v>
      </c>
      <c r="G41" s="20">
        <f t="shared" si="2"/>
        <v>90000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</row>
    <row r="42" spans="1:246" ht="12.75" customHeight="1">
      <c r="A42" s="24"/>
      <c r="B42" s="22" t="s">
        <v>58</v>
      </c>
      <c r="C42" s="23"/>
      <c r="D42" s="23"/>
      <c r="E42" s="23"/>
      <c r="F42" s="23"/>
      <c r="G42" s="86">
        <f>SUM(G39:G41)</f>
        <v>360000</v>
      </c>
    </row>
    <row r="43" spans="1:246" ht="12" customHeight="1">
      <c r="A43" s="24"/>
      <c r="B43" s="24"/>
      <c r="C43" s="24"/>
      <c r="D43" s="24"/>
      <c r="E43" s="24"/>
      <c r="F43" s="35"/>
      <c r="G43" s="36"/>
    </row>
    <row r="44" spans="1:246" ht="12" customHeight="1">
      <c r="A44" s="24"/>
      <c r="B44" s="32" t="s">
        <v>59</v>
      </c>
      <c r="C44" s="37"/>
      <c r="D44" s="37"/>
      <c r="E44" s="37"/>
      <c r="F44" s="30"/>
      <c r="G44" s="33"/>
    </row>
    <row r="45" spans="1:246" ht="18" customHeight="1">
      <c r="A45" s="24"/>
      <c r="B45" s="34" t="s">
        <v>60</v>
      </c>
      <c r="C45" s="34" t="s">
        <v>61</v>
      </c>
      <c r="D45" s="34" t="s">
        <v>62</v>
      </c>
      <c r="E45" s="34" t="s">
        <v>28</v>
      </c>
      <c r="F45" s="34" t="s">
        <v>29</v>
      </c>
      <c r="G45" s="34" t="s">
        <v>30</v>
      </c>
    </row>
    <row r="46" spans="1:246" ht="12.75">
      <c r="A46" s="24"/>
      <c r="B46" s="83" t="s">
        <v>63</v>
      </c>
      <c r="C46" s="5"/>
      <c r="D46" s="9"/>
      <c r="E46" s="18"/>
      <c r="F46" s="8"/>
      <c r="G46" s="4"/>
    </row>
    <row r="47" spans="1:246" ht="12.75">
      <c r="A47" s="24"/>
      <c r="B47" s="6" t="s">
        <v>64</v>
      </c>
      <c r="C47" s="1" t="s">
        <v>65</v>
      </c>
      <c r="D47" s="3">
        <v>200</v>
      </c>
      <c r="E47" s="18" t="s">
        <v>66</v>
      </c>
      <c r="F47" s="4">
        <v>950</v>
      </c>
      <c r="G47" s="85">
        <f t="shared" ref="G47:G70" si="3">D47*F47</f>
        <v>190000</v>
      </c>
    </row>
    <row r="48" spans="1:246" ht="12.75">
      <c r="A48" s="24"/>
      <c r="B48" s="6" t="s">
        <v>67</v>
      </c>
      <c r="C48" s="1" t="s">
        <v>65</v>
      </c>
      <c r="D48" s="3">
        <v>80</v>
      </c>
      <c r="E48" s="18" t="s">
        <v>68</v>
      </c>
      <c r="F48" s="4">
        <v>1736</v>
      </c>
      <c r="G48" s="85">
        <f t="shared" si="3"/>
        <v>138880</v>
      </c>
    </row>
    <row r="49" spans="1:7" ht="12.75">
      <c r="A49" s="24"/>
      <c r="B49" s="6" t="s">
        <v>69</v>
      </c>
      <c r="C49" s="1" t="s">
        <v>65</v>
      </c>
      <c r="D49" s="3">
        <v>50</v>
      </c>
      <c r="E49" s="18" t="s">
        <v>70</v>
      </c>
      <c r="F49" s="4">
        <v>1499</v>
      </c>
      <c r="G49" s="85">
        <f t="shared" si="3"/>
        <v>74950</v>
      </c>
    </row>
    <row r="50" spans="1:7" ht="12.75">
      <c r="A50" s="24"/>
      <c r="B50" s="6" t="s">
        <v>71</v>
      </c>
      <c r="C50" s="1" t="s">
        <v>65</v>
      </c>
      <c r="D50" s="3">
        <v>40</v>
      </c>
      <c r="E50" s="18" t="s">
        <v>72</v>
      </c>
      <c r="F50" s="4">
        <v>696</v>
      </c>
      <c r="G50" s="85">
        <f t="shared" si="3"/>
        <v>27840</v>
      </c>
    </row>
    <row r="51" spans="1:7" ht="12.75">
      <c r="A51" s="24"/>
      <c r="B51" s="6" t="s">
        <v>73</v>
      </c>
      <c r="C51" s="1" t="s">
        <v>74</v>
      </c>
      <c r="D51" s="3">
        <v>3</v>
      </c>
      <c r="E51" s="18" t="s">
        <v>75</v>
      </c>
      <c r="F51" s="4">
        <v>10826</v>
      </c>
      <c r="G51" s="85">
        <f t="shared" si="3"/>
        <v>32478</v>
      </c>
    </row>
    <row r="52" spans="1:7" ht="12.75">
      <c r="A52" s="24"/>
      <c r="B52" s="7" t="s">
        <v>76</v>
      </c>
      <c r="C52" s="1"/>
      <c r="D52" s="3"/>
      <c r="E52" s="18"/>
      <c r="F52" s="4"/>
      <c r="G52" s="85"/>
    </row>
    <row r="53" spans="1:7" ht="12.75">
      <c r="A53" s="24"/>
      <c r="B53" s="6" t="s">
        <v>77</v>
      </c>
      <c r="C53" s="1" t="s">
        <v>74</v>
      </c>
      <c r="D53" s="3">
        <v>4</v>
      </c>
      <c r="E53" s="18" t="s">
        <v>36</v>
      </c>
      <c r="F53" s="4">
        <v>3676</v>
      </c>
      <c r="G53" s="85">
        <f t="shared" si="3"/>
        <v>14704</v>
      </c>
    </row>
    <row r="54" spans="1:7" ht="12.75">
      <c r="A54" s="24"/>
      <c r="B54" s="6" t="s">
        <v>78</v>
      </c>
      <c r="C54" s="1" t="s">
        <v>65</v>
      </c>
      <c r="D54" s="3">
        <v>70</v>
      </c>
      <c r="E54" s="18" t="s">
        <v>79</v>
      </c>
      <c r="F54" s="4">
        <v>9100</v>
      </c>
      <c r="G54" s="85">
        <f t="shared" si="3"/>
        <v>637000</v>
      </c>
    </row>
    <row r="55" spans="1:7" ht="12.75">
      <c r="A55" s="24"/>
      <c r="B55" s="6" t="s">
        <v>80</v>
      </c>
      <c r="C55" s="1" t="s">
        <v>74</v>
      </c>
      <c r="D55" s="3">
        <v>4</v>
      </c>
      <c r="E55" s="18" t="s">
        <v>81</v>
      </c>
      <c r="F55" s="4">
        <v>7560</v>
      </c>
      <c r="G55" s="85">
        <f t="shared" si="3"/>
        <v>30240</v>
      </c>
    </row>
    <row r="56" spans="1:7" ht="12.75">
      <c r="A56" s="24"/>
      <c r="B56" s="7" t="s">
        <v>82</v>
      </c>
      <c r="C56" s="1"/>
      <c r="D56" s="3"/>
      <c r="E56" s="18"/>
      <c r="F56" s="4"/>
      <c r="G56" s="85"/>
    </row>
    <row r="57" spans="1:7" ht="12.75">
      <c r="A57" s="24"/>
      <c r="B57" s="6" t="s">
        <v>83</v>
      </c>
      <c r="C57" s="1" t="s">
        <v>74</v>
      </c>
      <c r="D57" s="3">
        <v>1</v>
      </c>
      <c r="E57" s="18" t="s">
        <v>84</v>
      </c>
      <c r="F57" s="4">
        <v>62300</v>
      </c>
      <c r="G57" s="85">
        <f t="shared" si="3"/>
        <v>62300</v>
      </c>
    </row>
    <row r="58" spans="1:7" ht="12.75">
      <c r="A58" s="24"/>
      <c r="B58" s="7" t="s">
        <v>85</v>
      </c>
      <c r="C58" s="1"/>
      <c r="D58" s="3"/>
      <c r="E58" s="18"/>
      <c r="F58" s="4"/>
      <c r="G58" s="85"/>
    </row>
    <row r="59" spans="1:7" ht="12.75">
      <c r="A59" s="24"/>
      <c r="B59" s="6" t="s">
        <v>86</v>
      </c>
      <c r="C59" s="1" t="s">
        <v>74</v>
      </c>
      <c r="D59" s="3">
        <v>5</v>
      </c>
      <c r="E59" s="18" t="s">
        <v>66</v>
      </c>
      <c r="F59" s="4">
        <v>8126</v>
      </c>
      <c r="G59" s="85">
        <f t="shared" si="3"/>
        <v>40630</v>
      </c>
    </row>
    <row r="60" spans="1:7" ht="12.75">
      <c r="A60" s="24"/>
      <c r="B60" s="7" t="s">
        <v>87</v>
      </c>
      <c r="C60" s="1"/>
      <c r="D60" s="3"/>
      <c r="E60" s="18"/>
      <c r="F60" s="4"/>
      <c r="G60" s="85"/>
    </row>
    <row r="61" spans="1:7" ht="12.75">
      <c r="A61" s="24"/>
      <c r="B61" s="6" t="s">
        <v>88</v>
      </c>
      <c r="C61" s="2" t="s">
        <v>74</v>
      </c>
      <c r="D61" s="2">
        <v>3</v>
      </c>
      <c r="E61" s="2" t="s">
        <v>66</v>
      </c>
      <c r="F61" s="4">
        <v>18100</v>
      </c>
      <c r="G61" s="85">
        <f t="shared" si="3"/>
        <v>54300</v>
      </c>
    </row>
    <row r="62" spans="1:7" ht="12.75">
      <c r="A62" s="24"/>
      <c r="B62" s="6" t="s">
        <v>89</v>
      </c>
      <c r="C62" s="1" t="s">
        <v>74</v>
      </c>
      <c r="D62" s="3">
        <v>0.5</v>
      </c>
      <c r="E62" s="1" t="s">
        <v>90</v>
      </c>
      <c r="F62" s="4">
        <v>47855</v>
      </c>
      <c r="G62" s="85">
        <f t="shared" si="3"/>
        <v>23927.5</v>
      </c>
    </row>
    <row r="63" spans="1:7" ht="12.75">
      <c r="A63" s="24"/>
      <c r="B63" s="6" t="s">
        <v>91</v>
      </c>
      <c r="C63" s="1" t="s">
        <v>74</v>
      </c>
      <c r="D63" s="3">
        <v>3</v>
      </c>
      <c r="E63" s="18" t="s">
        <v>75</v>
      </c>
      <c r="F63" s="4">
        <v>22464</v>
      </c>
      <c r="G63" s="85">
        <f t="shared" si="3"/>
        <v>67392</v>
      </c>
    </row>
    <row r="64" spans="1:7" ht="12.75">
      <c r="A64" s="24"/>
      <c r="B64" s="6" t="s">
        <v>92</v>
      </c>
      <c r="C64" s="2" t="s">
        <v>74</v>
      </c>
      <c r="D64" s="2">
        <v>1</v>
      </c>
      <c r="E64" s="1" t="s">
        <v>90</v>
      </c>
      <c r="F64" s="4">
        <v>131190</v>
      </c>
      <c r="G64" s="85">
        <f t="shared" si="3"/>
        <v>131190</v>
      </c>
    </row>
    <row r="65" spans="1:7" ht="12.75">
      <c r="A65" s="24"/>
      <c r="B65" s="7" t="s">
        <v>93</v>
      </c>
      <c r="C65" s="1"/>
      <c r="D65" s="3"/>
      <c r="E65" s="1"/>
      <c r="F65" s="4"/>
      <c r="G65" s="85">
        <f t="shared" si="3"/>
        <v>0</v>
      </c>
    </row>
    <row r="66" spans="1:7" ht="12.75">
      <c r="A66" s="24"/>
      <c r="B66" s="6" t="s">
        <v>94</v>
      </c>
      <c r="C66" s="1" t="s">
        <v>74</v>
      </c>
      <c r="D66" s="3">
        <v>1</v>
      </c>
      <c r="E66" s="1" t="s">
        <v>95</v>
      </c>
      <c r="F66" s="4">
        <v>44560</v>
      </c>
      <c r="G66" s="85">
        <f t="shared" si="3"/>
        <v>44560</v>
      </c>
    </row>
    <row r="67" spans="1:7" ht="12.75">
      <c r="A67" s="24"/>
      <c r="B67" s="6" t="s">
        <v>96</v>
      </c>
      <c r="C67" s="2" t="s">
        <v>26</v>
      </c>
      <c r="D67" s="2">
        <v>1</v>
      </c>
      <c r="E67" s="18" t="s">
        <v>84</v>
      </c>
      <c r="F67" s="4">
        <v>26957.280000000002</v>
      </c>
      <c r="G67" s="85">
        <f t="shared" si="3"/>
        <v>26957.280000000002</v>
      </c>
    </row>
    <row r="68" spans="1:7" ht="12.75">
      <c r="A68" s="24"/>
      <c r="B68" s="6" t="s">
        <v>97</v>
      </c>
      <c r="C68" s="1" t="s">
        <v>98</v>
      </c>
      <c r="D68" s="3">
        <v>1</v>
      </c>
      <c r="E68" s="1" t="s">
        <v>99</v>
      </c>
      <c r="F68" s="4">
        <v>220550</v>
      </c>
      <c r="G68" s="85">
        <f t="shared" si="3"/>
        <v>220550</v>
      </c>
    </row>
    <row r="69" spans="1:7" ht="12.75">
      <c r="A69" s="24"/>
      <c r="B69" s="6" t="s">
        <v>100</v>
      </c>
      <c r="C69" s="1" t="s">
        <v>65</v>
      </c>
      <c r="D69" s="3">
        <v>1</v>
      </c>
      <c r="E69" s="1" t="s">
        <v>101</v>
      </c>
      <c r="F69" s="4">
        <v>544779</v>
      </c>
      <c r="G69" s="85">
        <f t="shared" si="3"/>
        <v>544779</v>
      </c>
    </row>
    <row r="70" spans="1:7" ht="12.75">
      <c r="A70" s="24"/>
      <c r="B70" s="6" t="s">
        <v>73</v>
      </c>
      <c r="C70" s="1" t="s">
        <v>74</v>
      </c>
      <c r="D70" s="3">
        <v>20</v>
      </c>
      <c r="E70" s="1" t="s">
        <v>102</v>
      </c>
      <c r="F70" s="4">
        <v>10826</v>
      </c>
      <c r="G70" s="85">
        <f t="shared" si="3"/>
        <v>216520</v>
      </c>
    </row>
    <row r="71" spans="1:7" ht="13.5" customHeight="1">
      <c r="A71" s="24"/>
      <c r="B71" s="22" t="s">
        <v>103</v>
      </c>
      <c r="C71" s="23"/>
      <c r="D71" s="23"/>
      <c r="E71" s="23"/>
      <c r="F71" s="42"/>
      <c r="G71" s="86">
        <f>SUM(G46:G70)</f>
        <v>2579197.7800000003</v>
      </c>
    </row>
    <row r="72" spans="1:7" ht="12" customHeight="1">
      <c r="A72" s="24"/>
      <c r="B72" s="24"/>
      <c r="C72" s="24"/>
      <c r="D72" s="24"/>
      <c r="E72" s="43"/>
      <c r="F72" s="35"/>
      <c r="G72" s="36"/>
    </row>
    <row r="73" spans="1:7" ht="12" customHeight="1">
      <c r="A73" s="24"/>
      <c r="B73" s="32" t="s">
        <v>104</v>
      </c>
      <c r="C73" s="37"/>
      <c r="D73" s="37"/>
      <c r="E73" s="37"/>
      <c r="F73" s="30"/>
      <c r="G73" s="33"/>
    </row>
    <row r="74" spans="1:7" ht="18" customHeight="1">
      <c r="A74" s="24"/>
      <c r="B74" s="38" t="s">
        <v>105</v>
      </c>
      <c r="C74" s="34" t="s">
        <v>61</v>
      </c>
      <c r="D74" s="34" t="s">
        <v>62</v>
      </c>
      <c r="E74" s="38" t="s">
        <v>28</v>
      </c>
      <c r="F74" s="34" t="s">
        <v>29</v>
      </c>
      <c r="G74" s="38" t="s">
        <v>30</v>
      </c>
    </row>
    <row r="75" spans="1:7" ht="12.75">
      <c r="A75" s="24"/>
      <c r="B75" s="89" t="s">
        <v>106</v>
      </c>
      <c r="C75" s="90" t="s">
        <v>65</v>
      </c>
      <c r="D75" s="91">
        <f>+G9</f>
        <v>3500</v>
      </c>
      <c r="E75" s="90" t="s">
        <v>45</v>
      </c>
      <c r="F75" s="92">
        <v>15</v>
      </c>
      <c r="G75" s="85">
        <f t="shared" ref="G75" si="4">D75*F75</f>
        <v>52500</v>
      </c>
    </row>
    <row r="76" spans="1:7" ht="13.5" customHeight="1">
      <c r="A76" s="24"/>
      <c r="B76" s="22" t="s">
        <v>107</v>
      </c>
      <c r="C76" s="23"/>
      <c r="D76" s="23"/>
      <c r="E76" s="44"/>
      <c r="F76" s="42"/>
      <c r="G76" s="86">
        <f>+G75</f>
        <v>52500</v>
      </c>
    </row>
    <row r="77" spans="1:7" ht="12" customHeight="1">
      <c r="A77" s="24"/>
      <c r="B77" s="24"/>
      <c r="C77" s="24"/>
      <c r="D77" s="24"/>
      <c r="E77" s="24"/>
      <c r="F77" s="35"/>
      <c r="G77" s="36"/>
    </row>
    <row r="78" spans="1:7" ht="12" customHeight="1">
      <c r="A78" s="24"/>
      <c r="B78" s="45" t="s">
        <v>108</v>
      </c>
      <c r="C78" s="46"/>
      <c r="D78" s="46"/>
      <c r="E78" s="46"/>
      <c r="F78" s="46"/>
      <c r="G78" s="87">
        <f>G30+G35+G42+G71+G76</f>
        <v>5191697.78</v>
      </c>
    </row>
    <row r="79" spans="1:7" ht="12" customHeight="1">
      <c r="A79" s="24"/>
      <c r="B79" s="47" t="s">
        <v>109</v>
      </c>
      <c r="C79" s="48"/>
      <c r="D79" s="48"/>
      <c r="E79" s="48"/>
      <c r="F79" s="48"/>
      <c r="G79" s="88">
        <f>G78*0.05</f>
        <v>259584.88900000002</v>
      </c>
    </row>
    <row r="80" spans="1:7" ht="12" customHeight="1">
      <c r="A80" s="24"/>
      <c r="B80" s="45" t="s">
        <v>110</v>
      </c>
      <c r="C80" s="46"/>
      <c r="D80" s="46"/>
      <c r="E80" s="46"/>
      <c r="F80" s="46"/>
      <c r="G80" s="87">
        <f>G79+G78</f>
        <v>5451282.6690000007</v>
      </c>
    </row>
    <row r="81" spans="1:7" ht="12" customHeight="1">
      <c r="A81" s="24"/>
      <c r="B81" s="47" t="s">
        <v>111</v>
      </c>
      <c r="C81" s="48"/>
      <c r="D81" s="48"/>
      <c r="E81" s="48"/>
      <c r="F81" s="48"/>
      <c r="G81" s="88">
        <f>G12</f>
        <v>7000000</v>
      </c>
    </row>
    <row r="82" spans="1:7" ht="12" customHeight="1">
      <c r="A82" s="24"/>
      <c r="B82" s="45" t="s">
        <v>112</v>
      </c>
      <c r="C82" s="46"/>
      <c r="D82" s="46"/>
      <c r="E82" s="46"/>
      <c r="F82" s="46"/>
      <c r="G82" s="87">
        <f>G81-G80</f>
        <v>1548717.3309999993</v>
      </c>
    </row>
    <row r="83" spans="1:7" ht="12" customHeight="1">
      <c r="A83" s="24"/>
      <c r="B83" s="49" t="s">
        <v>113</v>
      </c>
      <c r="C83" s="50"/>
      <c r="D83" s="50"/>
      <c r="E83" s="50"/>
      <c r="F83" s="50"/>
      <c r="G83" s="51"/>
    </row>
    <row r="84" spans="1:7" ht="12.75" customHeight="1" thickBot="1">
      <c r="A84" s="24"/>
      <c r="B84" s="30"/>
      <c r="C84" s="50"/>
      <c r="D84" s="50"/>
      <c r="E84" s="50"/>
      <c r="F84" s="50"/>
      <c r="G84" s="51"/>
    </row>
    <row r="85" spans="1:7" ht="12" customHeight="1">
      <c r="A85" s="24"/>
      <c r="B85" s="52" t="s">
        <v>114</v>
      </c>
      <c r="C85" s="53"/>
      <c r="D85" s="53"/>
      <c r="E85" s="53"/>
      <c r="F85" s="54"/>
      <c r="G85" s="51"/>
    </row>
    <row r="86" spans="1:7" ht="12" customHeight="1">
      <c r="A86" s="24"/>
      <c r="B86" s="55" t="s">
        <v>115</v>
      </c>
      <c r="C86" s="24"/>
      <c r="D86" s="24"/>
      <c r="E86" s="24"/>
      <c r="F86" s="56"/>
      <c r="G86" s="51"/>
    </row>
    <row r="87" spans="1:7" ht="12" customHeight="1">
      <c r="A87" s="24"/>
      <c r="B87" s="55" t="s">
        <v>116</v>
      </c>
      <c r="C87" s="24"/>
      <c r="D87" s="24"/>
      <c r="E87" s="24"/>
      <c r="F87" s="56"/>
      <c r="G87" s="51"/>
    </row>
    <row r="88" spans="1:7" ht="12" customHeight="1">
      <c r="A88" s="24"/>
      <c r="B88" s="55" t="s">
        <v>117</v>
      </c>
      <c r="C88" s="24"/>
      <c r="D88" s="24"/>
      <c r="E88" s="24"/>
      <c r="F88" s="56"/>
      <c r="G88" s="51"/>
    </row>
    <row r="89" spans="1:7" ht="12" customHeight="1">
      <c r="A89" s="24"/>
      <c r="B89" s="55" t="s">
        <v>118</v>
      </c>
      <c r="C89" s="24"/>
      <c r="D89" s="24"/>
      <c r="E89" s="24"/>
      <c r="F89" s="56"/>
      <c r="G89" s="51"/>
    </row>
    <row r="90" spans="1:7" ht="12" customHeight="1">
      <c r="A90" s="24"/>
      <c r="B90" s="55" t="s">
        <v>119</v>
      </c>
      <c r="C90" s="24"/>
      <c r="D90" s="24"/>
      <c r="E90" s="24"/>
      <c r="F90" s="56"/>
      <c r="G90" s="51"/>
    </row>
    <row r="91" spans="1:7" ht="12.75" customHeight="1" thickBot="1">
      <c r="A91" s="24"/>
      <c r="B91" s="57" t="s">
        <v>120</v>
      </c>
      <c r="C91" s="58"/>
      <c r="D91" s="58"/>
      <c r="E91" s="58"/>
      <c r="F91" s="59"/>
      <c r="G91" s="51"/>
    </row>
    <row r="92" spans="1:7" ht="12.75" customHeight="1" thickBot="1">
      <c r="A92" s="24"/>
      <c r="B92" s="30"/>
      <c r="C92" s="24"/>
      <c r="D92" s="24"/>
      <c r="E92" s="24"/>
      <c r="F92" s="24"/>
      <c r="G92" s="51"/>
    </row>
    <row r="93" spans="1:7" ht="15" customHeight="1" thickBot="1">
      <c r="A93" s="24"/>
      <c r="B93" s="106" t="s">
        <v>121</v>
      </c>
      <c r="C93" s="107"/>
      <c r="D93" s="60"/>
      <c r="E93" s="61"/>
      <c r="F93" s="61"/>
      <c r="G93" s="51"/>
    </row>
    <row r="94" spans="1:7" ht="12" customHeight="1">
      <c r="A94" s="24"/>
      <c r="B94" s="62" t="s">
        <v>105</v>
      </c>
      <c r="C94" s="63" t="s">
        <v>122</v>
      </c>
      <c r="D94" s="64" t="s">
        <v>123</v>
      </c>
      <c r="E94" s="61"/>
      <c r="F94" s="61"/>
      <c r="G94" s="51"/>
    </row>
    <row r="95" spans="1:7" ht="12" customHeight="1">
      <c r="A95" s="24"/>
      <c r="B95" s="65" t="s">
        <v>124</v>
      </c>
      <c r="C95" s="66">
        <f>G30</f>
        <v>2200000</v>
      </c>
      <c r="D95" s="67">
        <f>(C95/C101)</f>
        <v>0.40357474260339071</v>
      </c>
      <c r="E95" s="61"/>
      <c r="F95" s="61"/>
      <c r="G95" s="51"/>
    </row>
    <row r="96" spans="1:7" ht="12" customHeight="1">
      <c r="A96" s="24"/>
      <c r="B96" s="65" t="s">
        <v>125</v>
      </c>
      <c r="C96" s="66">
        <f>G35</f>
        <v>0</v>
      </c>
      <c r="D96" s="67">
        <v>0</v>
      </c>
      <c r="E96" s="61"/>
      <c r="F96" s="61"/>
      <c r="G96" s="51"/>
    </row>
    <row r="97" spans="1:7" ht="12" customHeight="1">
      <c r="A97" s="24"/>
      <c r="B97" s="65" t="s">
        <v>126</v>
      </c>
      <c r="C97" s="66">
        <f>G42</f>
        <v>360000</v>
      </c>
      <c r="D97" s="67">
        <f>(C97/C101)</f>
        <v>6.6039503335100294E-2</v>
      </c>
      <c r="E97" s="61"/>
      <c r="F97" s="61"/>
      <c r="G97" s="51"/>
    </row>
    <row r="98" spans="1:7" ht="12" customHeight="1">
      <c r="A98" s="24"/>
      <c r="B98" s="65" t="s">
        <v>60</v>
      </c>
      <c r="C98" s="66">
        <f>G71</f>
        <v>2579197.7800000003</v>
      </c>
      <c r="D98" s="67">
        <f>(C98/C101)</f>
        <v>0.47313594553942584</v>
      </c>
      <c r="E98" s="61"/>
      <c r="F98" s="61"/>
      <c r="G98" s="51"/>
    </row>
    <row r="99" spans="1:7" ht="12" customHeight="1">
      <c r="A99" s="24"/>
      <c r="B99" s="65" t="s">
        <v>127</v>
      </c>
      <c r="C99" s="68">
        <f>G76</f>
        <v>52500</v>
      </c>
      <c r="D99" s="67">
        <f>(C99/C101)</f>
        <v>9.6307609030354593E-3</v>
      </c>
      <c r="E99" s="69"/>
      <c r="F99" s="69"/>
      <c r="G99" s="51"/>
    </row>
    <row r="100" spans="1:7" ht="12" customHeight="1">
      <c r="A100" s="24"/>
      <c r="B100" s="65" t="s">
        <v>128</v>
      </c>
      <c r="C100" s="68">
        <f>G79</f>
        <v>259584.88900000002</v>
      </c>
      <c r="D100" s="67">
        <f>(C100/C101)</f>
        <v>4.7619047619047616E-2</v>
      </c>
      <c r="E100" s="69"/>
      <c r="F100" s="69"/>
      <c r="G100" s="51"/>
    </row>
    <row r="101" spans="1:7" ht="12.75" customHeight="1" thickBot="1">
      <c r="A101" s="24"/>
      <c r="B101" s="70" t="s">
        <v>129</v>
      </c>
      <c r="C101" s="71">
        <f>SUM(C95:C100)</f>
        <v>5451282.6690000007</v>
      </c>
      <c r="D101" s="72">
        <f>SUM(D95:D100)</f>
        <v>1</v>
      </c>
      <c r="E101" s="69"/>
      <c r="F101" s="69"/>
      <c r="G101" s="51"/>
    </row>
    <row r="102" spans="1:7" ht="12" customHeight="1">
      <c r="A102" s="24"/>
      <c r="B102" s="30"/>
      <c r="C102" s="50"/>
      <c r="D102" s="50"/>
      <c r="E102" s="50"/>
      <c r="F102" s="50"/>
      <c r="G102" s="51"/>
    </row>
    <row r="103" spans="1:7" ht="12.75" customHeight="1" thickBot="1">
      <c r="A103" s="24"/>
      <c r="B103" s="28"/>
      <c r="C103" s="50"/>
      <c r="D103" s="50"/>
      <c r="E103" s="50"/>
      <c r="F103" s="50"/>
      <c r="G103" s="51"/>
    </row>
    <row r="104" spans="1:7" ht="12" customHeight="1" thickBot="1">
      <c r="A104" s="24"/>
      <c r="B104" s="103" t="s">
        <v>130</v>
      </c>
      <c r="C104" s="104"/>
      <c r="D104" s="104"/>
      <c r="E104" s="105"/>
      <c r="F104" s="69"/>
      <c r="G104" s="51"/>
    </row>
    <row r="105" spans="1:7" ht="12" customHeight="1">
      <c r="A105" s="24"/>
      <c r="B105" s="73" t="s">
        <v>131</v>
      </c>
      <c r="C105" s="74">
        <f>ROUND((D105/10)*0.9,0)*10</f>
        <v>3150</v>
      </c>
      <c r="D105" s="74">
        <f>G9</f>
        <v>3500</v>
      </c>
      <c r="E105" s="75">
        <f>ROUND(D105/10*1.1,0)*10</f>
        <v>3850</v>
      </c>
      <c r="F105" s="76"/>
      <c r="G105" s="77"/>
    </row>
    <row r="106" spans="1:7" ht="12.75" customHeight="1" thickBot="1">
      <c r="A106" s="24"/>
      <c r="B106" s="70" t="s">
        <v>132</v>
      </c>
      <c r="C106" s="93">
        <v>1800</v>
      </c>
      <c r="D106" s="93">
        <f>(G80/D105)</f>
        <v>1557.5093340000003</v>
      </c>
      <c r="E106" s="94">
        <f>(G80/E105)</f>
        <v>1415.9175763636365</v>
      </c>
      <c r="F106" s="76"/>
      <c r="G106" s="77"/>
    </row>
    <row r="107" spans="1:7" ht="15.6" customHeight="1">
      <c r="A107" s="24"/>
      <c r="B107" s="49" t="s">
        <v>133</v>
      </c>
      <c r="C107" s="24"/>
      <c r="D107" s="24"/>
      <c r="E107" s="24"/>
      <c r="F107" s="24"/>
      <c r="G107" s="25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72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6F399-12A4-4635-BD26-D0FEDE4287F0}"/>
</file>

<file path=customXml/itemProps2.xml><?xml version="1.0" encoding="utf-8"?>
<ds:datastoreItem xmlns:ds="http://schemas.openxmlformats.org/officeDocument/2006/customXml" ds:itemID="{518BE267-01F3-4C43-AF72-7B250E8BB1BE}"/>
</file>

<file path=customXml/itemProps3.xml><?xml version="1.0" encoding="utf-8"?>
<ds:datastoreItem xmlns:ds="http://schemas.openxmlformats.org/officeDocument/2006/customXml" ds:itemID="{61F77FCF-DDCF-432A-AB8D-9960EB9CE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2022-06-14T13:26:57Z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