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Casablanca/"/>
    </mc:Choice>
  </mc:AlternateContent>
  <xr:revisionPtr revIDLastSave="3" documentId="11_40834002C3723B89EA81401C1758550180D8C836" xr6:coauthVersionLast="47" xr6:coauthVersionMax="47" xr10:uidLastSave="{35FAEA14-F727-4972-B7C6-71390218F414}"/>
  <bookViews>
    <workbookView xWindow="-120" yWindow="-120" windowWidth="20730" windowHeight="11040" activeTab="1" xr2:uid="{00000000-000D-0000-FFFF-FFFF00000000}"/>
  </bookViews>
  <sheets>
    <sheet name="NOGAL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1" i="2" l="1"/>
  <c r="F59" i="2"/>
  <c r="F43" i="2"/>
  <c r="F45" i="2"/>
  <c r="G45" i="2" s="1"/>
  <c r="F46" i="2"/>
  <c r="F47" i="2"/>
  <c r="F48" i="2"/>
  <c r="F49" i="2"/>
  <c r="F50" i="2"/>
  <c r="G50" i="2" s="1"/>
  <c r="F51" i="2"/>
  <c r="F52" i="2"/>
  <c r="F53" i="2"/>
  <c r="F54" i="2"/>
  <c r="G54" i="2" s="1"/>
  <c r="F42" i="2"/>
  <c r="G42" i="2" s="1"/>
  <c r="C81" i="2"/>
  <c r="G60" i="2"/>
  <c r="G61" i="2" s="1"/>
  <c r="C84" i="2" s="1"/>
  <c r="G59" i="2"/>
  <c r="G52" i="2"/>
  <c r="G49" i="2"/>
  <c r="G48" i="2"/>
  <c r="G47" i="2"/>
  <c r="G43" i="2"/>
  <c r="G36" i="2"/>
  <c r="G37" i="2" s="1"/>
  <c r="C82" i="2" s="1"/>
  <c r="G26" i="2"/>
  <c r="G25" i="2"/>
  <c r="G24" i="2"/>
  <c r="G23" i="2"/>
  <c r="G22" i="2"/>
  <c r="G21" i="2"/>
  <c r="G27" i="2" s="1"/>
  <c r="G12" i="2"/>
  <c r="G66" i="2" s="1"/>
  <c r="C80" i="2" l="1"/>
  <c r="F44" i="1"/>
  <c r="F44" i="2" s="1"/>
  <c r="G44" i="2" s="1"/>
  <c r="G55" i="2" s="1"/>
  <c r="C83" i="2" s="1"/>
  <c r="G63" i="2" l="1"/>
  <c r="G64" i="2" s="1"/>
  <c r="G54" i="1"/>
  <c r="C81" i="1"/>
  <c r="G60" i="1"/>
  <c r="G52" i="1"/>
  <c r="G50" i="1"/>
  <c r="G49" i="1"/>
  <c r="G48" i="1"/>
  <c r="G47" i="1"/>
  <c r="G45" i="1"/>
  <c r="G59" i="1"/>
  <c r="G44" i="1"/>
  <c r="G43" i="1"/>
  <c r="G42" i="1"/>
  <c r="G36" i="1"/>
  <c r="G26" i="1"/>
  <c r="G25" i="1"/>
  <c r="G24" i="1"/>
  <c r="G23" i="1"/>
  <c r="G22" i="1"/>
  <c r="G21" i="1"/>
  <c r="G12" i="1"/>
  <c r="G65" i="2" l="1"/>
  <c r="C85" i="2"/>
  <c r="G61" i="1"/>
  <c r="C84" i="1" s="1"/>
  <c r="G55" i="1"/>
  <c r="G66" i="1"/>
  <c r="E91" i="2" l="1"/>
  <c r="C91" i="2"/>
  <c r="G67" i="2"/>
  <c r="C86" i="2"/>
  <c r="G27" i="1"/>
  <c r="C80" i="1" s="1"/>
  <c r="C83" i="1"/>
  <c r="G37" i="1"/>
  <c r="C82" i="1" s="1"/>
  <c r="D84" i="2" l="1"/>
  <c r="D82" i="2"/>
  <c r="D83" i="2"/>
  <c r="D80" i="2"/>
  <c r="D85" i="2"/>
  <c r="G63" i="1"/>
  <c r="G64" i="1" s="1"/>
  <c r="D86" i="2" l="1"/>
  <c r="G65" i="1"/>
  <c r="D91" i="1" s="1"/>
  <c r="C85" i="1"/>
  <c r="E91" i="1" l="1"/>
  <c r="C91" i="1"/>
  <c r="G67" i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<sst xmlns="http://schemas.openxmlformats.org/spreadsheetml/2006/main" count="310" uniqueCount="120">
  <si>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</si>
  <si>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</si>
  <si>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</si>
  <si>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</si>
  <si>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</si>
  <si>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</si>
  <si>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</si>
  <si>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</si>
  <si>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</si>
  <si>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</si>
  <si>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</si>
  <si>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</si>
  <si>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</si>
  <si>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</si>
  <si>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</si>
  <si>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</si>
  <si>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</si>
  <si>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</si>
  <si>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</si>
  <si>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</si>
  <si>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</si>
  <si>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</si>
  <si>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</si>
  <si>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</si>
  <si>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</si>
  <si>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</si>
  <si>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</si>
  <si>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</si>
  <si>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</si>
  <si>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</si>
  <si>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</si>
  <si>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</si>
  <si>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</si>
  <si>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</si>
  <si>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</si>
  <si>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</si>
  <si>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</si>
  <si>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</si>
  <si>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</si>
  <si>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</si>
  <si>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</si>
  <si>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</si>
  <si>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</si>
  <si>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</si>
  <si>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</si>
  <si>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</si>
  <si>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</si>
  <si>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</si>
  <si>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</si>
  <si>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</si>
  <si>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</si>
  <si>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</si>
  <si>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</si>
  <si>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</si>
  <si>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</si>
  <si>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</si>
  <si>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</si>
  <si>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</si>
  <si>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</si>
  <si>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CHANDLER</t>
  </si>
  <si>
    <t>Abr-Jun</t>
  </si>
  <si>
    <t>MEDIO</t>
  </si>
  <si>
    <t>PRECIO ESPERADO ($/kg)</t>
  </si>
  <si>
    <t>VALPARAISO</t>
  </si>
  <si>
    <t>INGRESO ESPERADO, CON IVA ($)</t>
  </si>
  <si>
    <t>ÁREA</t>
  </si>
  <si>
    <t>CASABLANCA</t>
  </si>
  <si>
    <t>DESTINO PRODUCCIÓN</t>
  </si>
  <si>
    <t>MERCADO INTERNO</t>
  </si>
  <si>
    <t>Casablanca</t>
  </si>
  <si>
    <t>Mar-Abr</t>
  </si>
  <si>
    <t>HELADAS</t>
  </si>
  <si>
    <t>NOGAL</t>
  </si>
  <si>
    <t>RENDIMIENTO (KG/Há.)</t>
  </si>
  <si>
    <t>Poda</t>
  </si>
  <si>
    <t>Jun/Jul</t>
  </si>
  <si>
    <t>Pintar cortes de poda</t>
  </si>
  <si>
    <t>Labor riego</t>
  </si>
  <si>
    <t>Sep/May</t>
  </si>
  <si>
    <t>CONTROL MALEZA- desbrozadora</t>
  </si>
  <si>
    <t>Sep/Mar</t>
  </si>
  <si>
    <t>Labores de cosecha</t>
  </si>
  <si>
    <t>Marzo/ Abril</t>
  </si>
  <si>
    <t>Secado de frutos</t>
  </si>
  <si>
    <t>Abr/May</t>
  </si>
  <si>
    <t>Aplicación pesticidas</t>
  </si>
  <si>
    <t>Sep- May</t>
  </si>
  <si>
    <t>Urea</t>
  </si>
  <si>
    <t>Oct/Abr</t>
  </si>
  <si>
    <t>Nitrato de Potasio</t>
  </si>
  <si>
    <t>Oct/Mar</t>
  </si>
  <si>
    <t>Análisis foliar</t>
  </si>
  <si>
    <t>c/u</t>
  </si>
  <si>
    <t>Ene/Feb</t>
  </si>
  <si>
    <t>Guano</t>
  </si>
  <si>
    <t>m3</t>
  </si>
  <si>
    <t>May/Jul</t>
  </si>
  <si>
    <t>Latex</t>
  </si>
  <si>
    <t>Galón</t>
  </si>
  <si>
    <t>Oxicloruro de Cobre</t>
  </si>
  <si>
    <t>Octubre</t>
  </si>
  <si>
    <t xml:space="preserve">Intrepid SC </t>
  </si>
  <si>
    <t>lt</t>
  </si>
  <si>
    <t>Nov/Mar</t>
  </si>
  <si>
    <t xml:space="preserve">Coragen </t>
  </si>
  <si>
    <t>Oct/Ene</t>
  </si>
  <si>
    <t>REGULADOR CRECIMIENTO</t>
  </si>
  <si>
    <t>Ethrel 480 SL</t>
  </si>
  <si>
    <t>Feb/Mar</t>
  </si>
  <si>
    <t>HERBICIDA</t>
  </si>
  <si>
    <t>Electricidad</t>
  </si>
  <si>
    <t>Kw</t>
  </si>
  <si>
    <t>Agos/dici</t>
  </si>
  <si>
    <t>GOAL</t>
  </si>
  <si>
    <t>LT</t>
  </si>
  <si>
    <t>Agos/Sep</t>
  </si>
  <si>
    <t>ESCENARIOS COSTO UNITARIO  (Kg/qqm)</t>
  </si>
  <si>
    <t>Rendimiento (Kg/hà)</t>
  </si>
  <si>
    <t>Costo unitario ($/Kg) (*)</t>
  </si>
  <si>
    <t>Fosfato Monoamónico Soluble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</si>
</sst>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00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b/>
      <sz val="7"/>
      <color rgb="FF000000"/>
      <name val="Calibri"/>
      <family val="2"/>
    </font>
    <font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2" fillId="6" borderId="22" xfId="0" applyFont="1" applyFill="1" applyBorder="1" applyAlignment="1"/>
    <xf numFmtId="49" fontId="10" fillId="7" borderId="23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4" fillId="2" borderId="22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49" fontId="10" fillId="7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/>
    <xf numFmtId="49" fontId="10" fillId="2" borderId="35" xfId="0" applyNumberFormat="1" applyFont="1" applyFill="1" applyBorder="1" applyAlignment="1">
      <alignment vertical="center"/>
    </xf>
    <xf numFmtId="9" fontId="12" fillId="2" borderId="36" xfId="0" applyNumberFormat="1" applyFont="1" applyFill="1" applyBorder="1" applyAlignment="1"/>
    <xf numFmtId="49" fontId="10" fillId="7" borderId="37" xfId="0" applyNumberFormat="1" applyFont="1" applyFill="1" applyBorder="1" applyAlignment="1">
      <alignment vertical="center"/>
    </xf>
    <xf numFmtId="166" fontId="10" fillId="7" borderId="38" xfId="0" applyNumberFormat="1" applyFont="1" applyFill="1" applyBorder="1" applyAlignment="1">
      <alignment vertical="center"/>
    </xf>
    <xf numFmtId="9" fontId="10" fillId="7" borderId="39" xfId="0" applyNumberFormat="1" applyFont="1" applyFill="1" applyBorder="1" applyAlignment="1">
      <alignment vertical="center"/>
    </xf>
    <xf numFmtId="0" fontId="12" fillId="8" borderId="42" xfId="0" applyFont="1" applyFill="1" applyBorder="1" applyAlignment="1"/>
    <xf numFmtId="0" fontId="12" fillId="2" borderId="22" xfId="0" applyFont="1" applyFill="1" applyBorder="1" applyAlignment="1">
      <alignment vertical="center"/>
    </xf>
    <xf numFmtId="49" fontId="12" fillId="2" borderId="22" xfId="0" applyNumberFormat="1" applyFont="1" applyFill="1" applyBorder="1" applyAlignment="1">
      <alignment vertical="center"/>
    </xf>
    <xf numFmtId="49" fontId="10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49" fontId="12" fillId="2" borderId="46" xfId="0" applyNumberFormat="1" applyFont="1" applyFill="1" applyBorder="1" applyAlignment="1">
      <alignment vertical="center"/>
    </xf>
    <xf numFmtId="0" fontId="12" fillId="2" borderId="47" xfId="0" applyFont="1" applyFill="1" applyBorder="1" applyAlignment="1"/>
    <xf numFmtId="49" fontId="12" fillId="2" borderId="48" xfId="0" applyNumberFormat="1" applyFont="1" applyFill="1" applyBorder="1" applyAlignment="1">
      <alignment vertical="center"/>
    </xf>
    <xf numFmtId="0" fontId="12" fillId="2" borderId="49" xfId="0" applyFont="1" applyFill="1" applyBorder="1" applyAlignment="1"/>
    <xf numFmtId="0" fontId="12" fillId="2" borderId="50" xfId="0" applyFont="1" applyFill="1" applyBorder="1" applyAlignment="1"/>
    <xf numFmtId="0" fontId="10" fillId="6" borderId="22" xfId="0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0" fontId="7" fillId="8" borderId="22" xfId="0" applyFont="1" applyFill="1" applyBorder="1" applyAlignment="1">
      <alignment vertical="center"/>
    </xf>
    <xf numFmtId="0" fontId="7" fillId="8" borderId="51" xfId="0" applyFont="1" applyFill="1" applyBorder="1" applyAlignment="1">
      <alignment vertical="center"/>
    </xf>
    <xf numFmtId="49" fontId="10" fillId="7" borderId="52" xfId="0" applyNumberFormat="1" applyFont="1" applyFill="1" applyBorder="1" applyAlignment="1">
      <alignment vertical="center"/>
    </xf>
    <xf numFmtId="0" fontId="10" fillId="7" borderId="53" xfId="0" applyNumberFormat="1" applyFont="1" applyFill="1" applyBorder="1" applyAlignment="1">
      <alignment vertical="center"/>
    </xf>
    <xf numFmtId="0" fontId="10" fillId="7" borderId="54" xfId="0" applyNumberFormat="1" applyFont="1" applyFill="1" applyBorder="1" applyAlignment="1">
      <alignment vertical="center"/>
    </xf>
    <xf numFmtId="166" fontId="10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6" fillId="0" borderId="55" xfId="0" applyFont="1" applyBorder="1" applyAlignment="1">
      <alignment vertical="center" wrapText="1"/>
    </xf>
    <xf numFmtId="0" fontId="16" fillId="0" borderId="55" xfId="0" applyFont="1" applyFill="1" applyBorder="1" applyAlignment="1">
      <alignment horizontal="right" vertical="center" wrapText="1"/>
    </xf>
    <xf numFmtId="0" fontId="16" fillId="9" borderId="22" xfId="0" applyFont="1" applyFill="1" applyBorder="1" applyAlignment="1">
      <alignment vertical="center"/>
    </xf>
    <xf numFmtId="0" fontId="16" fillId="0" borderId="55" xfId="0" applyFont="1" applyFill="1" applyBorder="1" applyAlignment="1">
      <alignment horizontal="right" vertical="center"/>
    </xf>
    <xf numFmtId="0" fontId="16" fillId="0" borderId="55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3" fontId="16" fillId="0" borderId="55" xfId="0" applyNumberFormat="1" applyFont="1" applyBorder="1" applyAlignment="1">
      <alignment horizontal="right" vertical="center"/>
    </xf>
    <xf numFmtId="3" fontId="17" fillId="0" borderId="55" xfId="0" applyNumberFormat="1" applyFont="1" applyBorder="1" applyAlignment="1">
      <alignment horizontal="right" vertical="center"/>
    </xf>
    <xf numFmtId="0" fontId="16" fillId="0" borderId="55" xfId="0" applyFont="1" applyBorder="1" applyAlignment="1">
      <alignment horizontal="right" vertical="center" wrapText="1"/>
    </xf>
    <xf numFmtId="0" fontId="16" fillId="0" borderId="22" xfId="0" applyFont="1" applyBorder="1" applyAlignment="1">
      <alignment vertical="center" wrapText="1"/>
    </xf>
    <xf numFmtId="17" fontId="16" fillId="0" borderId="55" xfId="0" applyNumberFormat="1" applyFont="1" applyFill="1" applyBorder="1" applyAlignment="1">
      <alignment horizontal="right" vertical="center"/>
    </xf>
    <xf numFmtId="0" fontId="16" fillId="0" borderId="55" xfId="0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8" fillId="9" borderId="55" xfId="0" applyFont="1" applyFill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0" fontId="16" fillId="0" borderId="55" xfId="0" applyFont="1" applyFill="1" applyBorder="1" applyAlignment="1">
      <alignment horizontal="center" vertical="center"/>
    </xf>
    <xf numFmtId="0" fontId="18" fillId="0" borderId="55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0" fontId="17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vertical="center" wrapText="1"/>
    </xf>
    <xf numFmtId="0" fontId="16" fillId="0" borderId="55" xfId="0" applyFont="1" applyFill="1" applyBorder="1" applyAlignment="1">
      <alignment horizontal="center" vertical="center" wrapText="1"/>
    </xf>
    <xf numFmtId="3" fontId="16" fillId="0" borderId="55" xfId="0" applyNumberFormat="1" applyFont="1" applyBorder="1" applyAlignment="1">
      <alignment horizontal="center" vertical="center"/>
    </xf>
    <xf numFmtId="0" fontId="16" fillId="9" borderId="55" xfId="0" applyFont="1" applyFill="1" applyBorder="1" applyAlignment="1">
      <alignment horizontal="center" vertical="center"/>
    </xf>
    <xf numFmtId="3" fontId="16" fillId="0" borderId="55" xfId="0" applyNumberFormat="1" applyFont="1" applyBorder="1" applyAlignment="1">
      <alignment vertical="center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55" xfId="0" applyNumberFormat="1" applyFont="1" applyFill="1" applyBorder="1" applyAlignment="1">
      <alignment vertical="center"/>
    </xf>
    <xf numFmtId="164" fontId="16" fillId="0" borderId="55" xfId="0" applyNumberFormat="1" applyFont="1" applyBorder="1" applyAlignment="1">
      <alignment horizontal="center" vertical="center"/>
    </xf>
    <xf numFmtId="0" fontId="17" fillId="0" borderId="55" xfId="0" applyFont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16" fillId="0" borderId="57" xfId="0" applyNumberFormat="1" applyFont="1" applyFill="1" applyBorder="1" applyAlignment="1">
      <alignment vertical="center"/>
    </xf>
    <xf numFmtId="0" fontId="16" fillId="0" borderId="57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vertical="center"/>
    </xf>
    <xf numFmtId="0" fontId="16" fillId="9" borderId="57" xfId="0" applyNumberFormat="1" applyFont="1" applyFill="1" applyBorder="1" applyAlignment="1">
      <alignment horizontal="center" vertical="center"/>
    </xf>
    <xf numFmtId="0" fontId="16" fillId="0" borderId="55" xfId="0" applyFont="1" applyBorder="1" applyAlignment="1">
      <alignment vertical="center" wrapText="1"/>
    </xf>
    <xf numFmtId="0" fontId="16" fillId="0" borderId="55" xfId="0" applyFont="1" applyBorder="1" applyAlignment="1">
      <alignment vertical="center"/>
    </xf>
    <xf numFmtId="167" fontId="16" fillId="0" borderId="55" xfId="0" applyNumberFormat="1" applyFont="1" applyBorder="1" applyAlignment="1">
      <alignment vertical="center"/>
    </xf>
    <xf numFmtId="49" fontId="15" fillId="8" borderId="40" xfId="0" applyNumberFormat="1" applyFont="1" applyFill="1" applyBorder="1" applyAlignment="1">
      <alignment vertical="center"/>
    </xf>
    <xf numFmtId="0" fontId="10" fillId="8" borderId="41" xfId="0" applyFont="1" applyFill="1" applyBorder="1" applyAlignment="1">
      <alignment vertical="center"/>
    </xf>
    <xf numFmtId="0" fontId="16" fillId="0" borderId="55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6" fillId="0" borderId="55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10" fillId="7" borderId="53" xfId="0" applyNumberFormat="1" applyFont="1" applyFill="1" applyBorder="1" applyAlignment="1">
      <alignment vertical="center"/>
    </xf>
    <xf numFmtId="3" fontId="10" fillId="7" borderId="5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500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opLeftCell="A31" zoomScale="120" zoomScaleNormal="120" workbookViewId="0">
      <selection activeCell="K58" sqref="K5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6" t="s">
        <v>72</v>
      </c>
      <c r="D9" s="7"/>
      <c r="E9" s="153" t="s">
        <v>73</v>
      </c>
      <c r="F9" s="154"/>
      <c r="G9" s="118">
        <v>3000</v>
      </c>
    </row>
    <row r="10" spans="1:7" ht="38.25" customHeight="1" x14ac:dyDescent="0.25">
      <c r="A10" s="5"/>
      <c r="B10" s="112" t="s">
        <v>1</v>
      </c>
      <c r="C10" s="113" t="s">
        <v>59</v>
      </c>
      <c r="D10" s="114"/>
      <c r="E10" s="152" t="s">
        <v>2</v>
      </c>
      <c r="F10" s="152"/>
      <c r="G10" s="115" t="s">
        <v>60</v>
      </c>
    </row>
    <row r="11" spans="1:7" ht="18" customHeight="1" x14ac:dyDescent="0.25">
      <c r="A11" s="5"/>
      <c r="B11" s="112" t="s">
        <v>3</v>
      </c>
      <c r="C11" s="116" t="s">
        <v>61</v>
      </c>
      <c r="D11" s="117"/>
      <c r="E11" s="152" t="s">
        <v>62</v>
      </c>
      <c r="F11" s="152"/>
      <c r="G11" s="118">
        <v>3500</v>
      </c>
    </row>
    <row r="12" spans="1:7" ht="11.25" customHeight="1" x14ac:dyDescent="0.25">
      <c r="A12" s="5"/>
      <c r="B12" s="112" t="s">
        <v>4</v>
      </c>
      <c r="C12" s="116" t="s">
        <v>63</v>
      </c>
      <c r="D12" s="117"/>
      <c r="E12" s="152" t="s">
        <v>64</v>
      </c>
      <c r="F12" s="152"/>
      <c r="G12" s="119">
        <f>+G11*G9</f>
        <v>10500000</v>
      </c>
    </row>
    <row r="13" spans="1:7" ht="11.25" customHeight="1" x14ac:dyDescent="0.25">
      <c r="A13" s="5"/>
      <c r="B13" s="112" t="s">
        <v>65</v>
      </c>
      <c r="C13" s="120" t="s">
        <v>66</v>
      </c>
      <c r="D13" s="121"/>
      <c r="E13" s="152" t="s">
        <v>67</v>
      </c>
      <c r="F13" s="152"/>
      <c r="G13" s="120" t="s">
        <v>68</v>
      </c>
    </row>
    <row r="14" spans="1:7" ht="13.5" customHeight="1" x14ac:dyDescent="0.25">
      <c r="A14" s="5"/>
      <c r="B14" s="112" t="s">
        <v>5</v>
      </c>
      <c r="C14" s="113" t="s">
        <v>69</v>
      </c>
      <c r="D14" s="121"/>
      <c r="E14" s="152" t="s">
        <v>6</v>
      </c>
      <c r="F14" s="152"/>
      <c r="G14" s="113" t="s">
        <v>70</v>
      </c>
    </row>
    <row r="15" spans="1:7" ht="25.5" customHeight="1" x14ac:dyDescent="0.25">
      <c r="A15" s="5"/>
      <c r="B15" s="112" t="s">
        <v>7</v>
      </c>
      <c r="C15" s="122">
        <v>44614</v>
      </c>
      <c r="D15" s="117"/>
      <c r="E15" s="155" t="s">
        <v>8</v>
      </c>
      <c r="F15" s="155"/>
      <c r="G15" s="113" t="s">
        <v>71</v>
      </c>
    </row>
    <row r="16" spans="1:7" ht="12" customHeight="1" x14ac:dyDescent="0.25">
      <c r="A16" s="2"/>
      <c r="B16" s="8"/>
      <c r="C16" s="9"/>
      <c r="D16" s="10"/>
      <c r="E16" s="11"/>
      <c r="F16" s="11"/>
      <c r="G16" s="12"/>
    </row>
    <row r="17" spans="1:7" ht="12" customHeight="1" x14ac:dyDescent="0.25">
      <c r="A17" s="13"/>
      <c r="B17" s="156" t="s">
        <v>9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4"/>
      <c r="C18" s="15"/>
      <c r="D18" s="15"/>
      <c r="E18" s="15"/>
      <c r="F18" s="16"/>
      <c r="G18" s="16"/>
    </row>
    <row r="19" spans="1:7" ht="12" customHeight="1" x14ac:dyDescent="0.25">
      <c r="A19" s="5"/>
      <c r="B19" s="17" t="s">
        <v>10</v>
      </c>
      <c r="C19" s="18"/>
      <c r="D19" s="19"/>
      <c r="E19" s="19"/>
      <c r="F19" s="19"/>
      <c r="G19" s="19"/>
    </row>
    <row r="20" spans="1:7" ht="24" customHeight="1" x14ac:dyDescent="0.25">
      <c r="A20" s="13"/>
      <c r="B20" s="20" t="s">
        <v>11</v>
      </c>
      <c r="C20" s="20" t="s">
        <v>12</v>
      </c>
      <c r="D20" s="20" t="s">
        <v>13</v>
      </c>
      <c r="E20" s="20" t="s">
        <v>14</v>
      </c>
      <c r="F20" s="20" t="s">
        <v>15</v>
      </c>
      <c r="G20" s="20" t="s">
        <v>16</v>
      </c>
    </row>
    <row r="21" spans="1:7" ht="12.75" customHeight="1" x14ac:dyDescent="0.25">
      <c r="A21" s="13"/>
      <c r="B21" s="123" t="s">
        <v>74</v>
      </c>
      <c r="C21" s="124" t="s">
        <v>17</v>
      </c>
      <c r="D21" s="124">
        <v>10</v>
      </c>
      <c r="E21" s="125" t="s">
        <v>75</v>
      </c>
      <c r="F21" s="126">
        <v>28000</v>
      </c>
      <c r="G21" s="126">
        <f t="shared" ref="G21:G22" si="0">+F21*D21</f>
        <v>280000</v>
      </c>
    </row>
    <row r="22" spans="1:7" ht="12.75" customHeight="1" x14ac:dyDescent="0.25">
      <c r="A22" s="13"/>
      <c r="B22" s="123" t="s">
        <v>76</v>
      </c>
      <c r="C22" s="124" t="s">
        <v>17</v>
      </c>
      <c r="D22" s="124">
        <v>0.75</v>
      </c>
      <c r="E22" s="125" t="s">
        <v>75</v>
      </c>
      <c r="F22" s="126">
        <v>28000</v>
      </c>
      <c r="G22" s="126">
        <f t="shared" si="0"/>
        <v>21000</v>
      </c>
    </row>
    <row r="23" spans="1:7" ht="12.75" customHeight="1" x14ac:dyDescent="0.25">
      <c r="A23" s="13"/>
      <c r="B23" s="123" t="s">
        <v>77</v>
      </c>
      <c r="C23" s="124" t="s">
        <v>17</v>
      </c>
      <c r="D23" s="127">
        <v>18</v>
      </c>
      <c r="E23" s="125" t="s">
        <v>78</v>
      </c>
      <c r="F23" s="126">
        <v>28000</v>
      </c>
      <c r="G23" s="126">
        <f>+F23*D23</f>
        <v>504000</v>
      </c>
    </row>
    <row r="24" spans="1:7" ht="12.75" customHeight="1" x14ac:dyDescent="0.25">
      <c r="A24" s="13"/>
      <c r="B24" s="123" t="s">
        <v>79</v>
      </c>
      <c r="C24" s="124" t="s">
        <v>17</v>
      </c>
      <c r="D24" s="124">
        <v>6</v>
      </c>
      <c r="E24" s="125" t="s">
        <v>80</v>
      </c>
      <c r="F24" s="126">
        <v>28000</v>
      </c>
      <c r="G24" s="126">
        <f>+F24*D24</f>
        <v>168000</v>
      </c>
    </row>
    <row r="25" spans="1:7" ht="25.5" customHeight="1" x14ac:dyDescent="0.25">
      <c r="A25" s="13"/>
      <c r="B25" s="123" t="s">
        <v>81</v>
      </c>
      <c r="C25" s="124" t="s">
        <v>17</v>
      </c>
      <c r="D25" s="127">
        <v>20</v>
      </c>
      <c r="E25" s="125" t="s">
        <v>82</v>
      </c>
      <c r="F25" s="126">
        <v>28000</v>
      </c>
      <c r="G25" s="126">
        <f>+F25*D25</f>
        <v>560000</v>
      </c>
    </row>
    <row r="26" spans="1:7" ht="12.75" customHeight="1" x14ac:dyDescent="0.25">
      <c r="A26" s="13"/>
      <c r="B26" s="123" t="s">
        <v>83</v>
      </c>
      <c r="C26" s="124" t="s">
        <v>17</v>
      </c>
      <c r="D26" s="124">
        <v>6</v>
      </c>
      <c r="E26" s="125" t="s">
        <v>84</v>
      </c>
      <c r="F26" s="126">
        <v>28000</v>
      </c>
      <c r="G26" s="126">
        <f>+F26*D26</f>
        <v>168000</v>
      </c>
    </row>
    <row r="27" spans="1:7" ht="12.75" customHeight="1" x14ac:dyDescent="0.25">
      <c r="A27" s="13"/>
      <c r="B27" s="21" t="s">
        <v>18</v>
      </c>
      <c r="C27" s="22"/>
      <c r="D27" s="22"/>
      <c r="E27" s="22"/>
      <c r="F27" s="23"/>
      <c r="G27" s="24">
        <f>SUM(G21:G26)</f>
        <v>1701000</v>
      </c>
    </row>
    <row r="28" spans="1:7" ht="12" customHeight="1" x14ac:dyDescent="0.25">
      <c r="A28" s="2"/>
      <c r="B28" s="14"/>
      <c r="C28" s="16"/>
      <c r="D28" s="16"/>
      <c r="E28" s="16"/>
      <c r="F28" s="25"/>
      <c r="G28" s="25"/>
    </row>
    <row r="29" spans="1:7" ht="12" customHeight="1" x14ac:dyDescent="0.25">
      <c r="A29" s="5"/>
      <c r="B29" s="26" t="s">
        <v>19</v>
      </c>
      <c r="C29" s="27"/>
      <c r="D29" s="28"/>
      <c r="E29" s="28"/>
      <c r="F29" s="29"/>
      <c r="G29" s="29"/>
    </row>
    <row r="30" spans="1:7" ht="24" customHeight="1" x14ac:dyDescent="0.25">
      <c r="A30" s="5"/>
      <c r="B30" s="30" t="s">
        <v>11</v>
      </c>
      <c r="C30" s="31" t="s">
        <v>12</v>
      </c>
      <c r="D30" s="31" t="s">
        <v>13</v>
      </c>
      <c r="E30" s="30" t="s">
        <v>14</v>
      </c>
      <c r="F30" s="31" t="s">
        <v>15</v>
      </c>
      <c r="G30" s="30" t="s">
        <v>16</v>
      </c>
    </row>
    <row r="31" spans="1:7" ht="12" customHeight="1" x14ac:dyDescent="0.25">
      <c r="A31" s="5"/>
      <c r="B31" s="32"/>
      <c r="C31" s="33" t="s">
        <v>58</v>
      </c>
      <c r="D31" s="33"/>
      <c r="E31" s="33"/>
      <c r="F31" s="32"/>
      <c r="G31" s="32"/>
    </row>
    <row r="32" spans="1:7" ht="12" customHeight="1" x14ac:dyDescent="0.25">
      <c r="A32" s="5"/>
      <c r="B32" s="34" t="s">
        <v>20</v>
      </c>
      <c r="C32" s="35"/>
      <c r="D32" s="35"/>
      <c r="E32" s="35"/>
      <c r="F32" s="36"/>
      <c r="G32" s="36">
        <v>0</v>
      </c>
    </row>
    <row r="33" spans="1:11" ht="12" customHeight="1" x14ac:dyDescent="0.25">
      <c r="A33" s="2"/>
      <c r="B33" s="37"/>
      <c r="C33" s="38"/>
      <c r="D33" s="38"/>
      <c r="E33" s="38"/>
      <c r="F33" s="39"/>
      <c r="G33" s="39"/>
    </row>
    <row r="34" spans="1:11" ht="12" customHeight="1" x14ac:dyDescent="0.25">
      <c r="A34" s="5"/>
      <c r="B34" s="26" t="s">
        <v>21</v>
      </c>
      <c r="C34" s="27"/>
      <c r="D34" s="28"/>
      <c r="E34" s="28"/>
      <c r="F34" s="29"/>
      <c r="G34" s="29"/>
    </row>
    <row r="35" spans="1:11" ht="24" customHeight="1" x14ac:dyDescent="0.25">
      <c r="A35" s="5"/>
      <c r="B35" s="40" t="s">
        <v>11</v>
      </c>
      <c r="C35" s="40" t="s">
        <v>12</v>
      </c>
      <c r="D35" s="40" t="s">
        <v>13</v>
      </c>
      <c r="E35" s="40" t="s">
        <v>14</v>
      </c>
      <c r="F35" s="41" t="s">
        <v>15</v>
      </c>
      <c r="G35" s="40" t="s">
        <v>16</v>
      </c>
    </row>
    <row r="36" spans="1:11" ht="12.75" customHeight="1" x14ac:dyDescent="0.25">
      <c r="A36" s="13"/>
      <c r="B36" s="128" t="s">
        <v>85</v>
      </c>
      <c r="C36" s="129" t="s">
        <v>22</v>
      </c>
      <c r="D36" s="129">
        <v>0.75</v>
      </c>
      <c r="E36" s="125" t="s">
        <v>86</v>
      </c>
      <c r="F36" s="126">
        <v>176000</v>
      </c>
      <c r="G36" s="126">
        <f t="shared" ref="G36" si="1">+F36*D36</f>
        <v>132000</v>
      </c>
    </row>
    <row r="37" spans="1:11" ht="12.75" customHeight="1" x14ac:dyDescent="0.25">
      <c r="A37" s="5"/>
      <c r="B37" s="42" t="s">
        <v>23</v>
      </c>
      <c r="C37" s="43"/>
      <c r="D37" s="43"/>
      <c r="E37" s="43"/>
      <c r="F37" s="44"/>
      <c r="G37" s="45">
        <f>SUM(G36:G36)</f>
        <v>132000</v>
      </c>
    </row>
    <row r="38" spans="1:11" ht="12" customHeight="1" x14ac:dyDescent="0.25">
      <c r="A38" s="2"/>
      <c r="B38" s="37"/>
      <c r="C38" s="38"/>
      <c r="D38" s="38"/>
      <c r="E38" s="38"/>
      <c r="F38" s="39"/>
      <c r="G38" s="39"/>
    </row>
    <row r="39" spans="1:11" ht="12" customHeight="1" x14ac:dyDescent="0.25">
      <c r="A39" s="5"/>
      <c r="B39" s="26" t="s">
        <v>24</v>
      </c>
      <c r="C39" s="27"/>
      <c r="D39" s="28"/>
      <c r="E39" s="28"/>
      <c r="F39" s="29"/>
      <c r="G39" s="29"/>
    </row>
    <row r="40" spans="1:11" ht="24" customHeight="1" x14ac:dyDescent="0.25">
      <c r="A40" s="5"/>
      <c r="B40" s="41" t="s">
        <v>25</v>
      </c>
      <c r="C40" s="41" t="s">
        <v>26</v>
      </c>
      <c r="D40" s="41" t="s">
        <v>27</v>
      </c>
      <c r="E40" s="41" t="s">
        <v>14</v>
      </c>
      <c r="F40" s="41" t="s">
        <v>15</v>
      </c>
      <c r="G40" s="41" t="s">
        <v>16</v>
      </c>
      <c r="K40" s="111"/>
    </row>
    <row r="41" spans="1:11" ht="12.75" customHeight="1" x14ac:dyDescent="0.25">
      <c r="A41" s="13"/>
      <c r="B41" s="130" t="s">
        <v>28</v>
      </c>
      <c r="C41" s="131"/>
      <c r="D41" s="131"/>
      <c r="E41" s="131"/>
      <c r="F41" s="132"/>
      <c r="G41" s="131"/>
      <c r="K41" s="111"/>
    </row>
    <row r="42" spans="1:11" ht="12.75" customHeight="1" x14ac:dyDescent="0.25">
      <c r="A42" s="13"/>
      <c r="B42" s="123" t="s">
        <v>87</v>
      </c>
      <c r="C42" s="124" t="s">
        <v>29</v>
      </c>
      <c r="D42" s="133">
        <v>150</v>
      </c>
      <c r="E42" s="134" t="s">
        <v>88</v>
      </c>
      <c r="F42" s="135">
        <v>1100</v>
      </c>
      <c r="G42" s="135">
        <f>D42*F42</f>
        <v>165000</v>
      </c>
      <c r="K42" s="111"/>
    </row>
    <row r="43" spans="1:11" ht="12.75" customHeight="1" x14ac:dyDescent="0.25">
      <c r="A43" s="13"/>
      <c r="B43" s="123" t="s">
        <v>89</v>
      </c>
      <c r="C43" s="124" t="s">
        <v>29</v>
      </c>
      <c r="D43" s="133">
        <v>170</v>
      </c>
      <c r="E43" s="134" t="s">
        <v>88</v>
      </c>
      <c r="F43" s="135">
        <v>1780</v>
      </c>
      <c r="G43" s="135">
        <f t="shared" ref="G43:G50" si="2">D43*F43</f>
        <v>302600</v>
      </c>
      <c r="K43" s="111"/>
    </row>
    <row r="44" spans="1:11" ht="12.75" customHeight="1" x14ac:dyDescent="0.25">
      <c r="A44" s="13"/>
      <c r="B44" s="123" t="s">
        <v>119</v>
      </c>
      <c r="C44" s="124" t="s">
        <v>29</v>
      </c>
      <c r="D44" s="133">
        <v>80</v>
      </c>
      <c r="E44" s="134" t="s">
        <v>90</v>
      </c>
      <c r="F44" s="135">
        <f>37485/25</f>
        <v>1499.4</v>
      </c>
      <c r="G44" s="135">
        <f t="shared" si="2"/>
        <v>119952</v>
      </c>
      <c r="K44" s="111"/>
    </row>
    <row r="45" spans="1:11" ht="12.75" customHeight="1" x14ac:dyDescent="0.25">
      <c r="A45" s="13"/>
      <c r="B45" s="123" t="s">
        <v>94</v>
      </c>
      <c r="C45" s="124" t="s">
        <v>95</v>
      </c>
      <c r="D45" s="133">
        <v>10</v>
      </c>
      <c r="E45" s="124" t="s">
        <v>96</v>
      </c>
      <c r="F45" s="135">
        <v>3570</v>
      </c>
      <c r="G45" s="135">
        <f t="shared" si="2"/>
        <v>35700</v>
      </c>
      <c r="K45" s="111"/>
    </row>
    <row r="46" spans="1:11" ht="12.75" customHeight="1" x14ac:dyDescent="0.25">
      <c r="A46" s="13"/>
      <c r="B46" s="130" t="s">
        <v>30</v>
      </c>
      <c r="C46" s="131"/>
      <c r="D46" s="131"/>
      <c r="E46" s="131"/>
      <c r="F46" s="132"/>
      <c r="G46" s="135"/>
      <c r="K46" s="111"/>
    </row>
    <row r="47" spans="1:11" ht="12.75" customHeight="1" x14ac:dyDescent="0.25">
      <c r="A47" s="13"/>
      <c r="B47" s="131" t="s">
        <v>97</v>
      </c>
      <c r="C47" s="124" t="s">
        <v>98</v>
      </c>
      <c r="D47" s="136">
        <v>1</v>
      </c>
      <c r="E47" s="134" t="s">
        <v>75</v>
      </c>
      <c r="F47" s="135">
        <v>15070</v>
      </c>
      <c r="G47" s="135">
        <f t="shared" si="2"/>
        <v>15070</v>
      </c>
      <c r="K47" s="111"/>
    </row>
    <row r="48" spans="1:11" ht="12.75" customHeight="1" x14ac:dyDescent="0.25">
      <c r="A48" s="13"/>
      <c r="B48" s="131" t="s">
        <v>99</v>
      </c>
      <c r="C48" s="124" t="s">
        <v>29</v>
      </c>
      <c r="D48" s="133">
        <v>20</v>
      </c>
      <c r="E48" s="134" t="s">
        <v>100</v>
      </c>
      <c r="F48" s="137">
        <v>9000</v>
      </c>
      <c r="G48" s="135">
        <f>D48*F48</f>
        <v>180000</v>
      </c>
      <c r="K48" s="111"/>
    </row>
    <row r="49" spans="1:7" ht="12.75" customHeight="1" x14ac:dyDescent="0.25">
      <c r="A49" s="13"/>
      <c r="B49" s="123" t="s">
        <v>101</v>
      </c>
      <c r="C49" s="124" t="s">
        <v>102</v>
      </c>
      <c r="D49" s="138">
        <v>0.4</v>
      </c>
      <c r="E49" s="134" t="s">
        <v>103</v>
      </c>
      <c r="F49" s="135">
        <v>130610</v>
      </c>
      <c r="G49" s="135">
        <f t="shared" si="2"/>
        <v>52244</v>
      </c>
    </row>
    <row r="50" spans="1:7" ht="12.75" customHeight="1" x14ac:dyDescent="0.25">
      <c r="A50" s="13"/>
      <c r="B50" s="123" t="s">
        <v>104</v>
      </c>
      <c r="C50" s="124" t="s">
        <v>102</v>
      </c>
      <c r="D50" s="138">
        <v>0.4</v>
      </c>
      <c r="E50" s="134" t="s">
        <v>105</v>
      </c>
      <c r="F50" s="135">
        <v>201970</v>
      </c>
      <c r="G50" s="135">
        <f t="shared" si="2"/>
        <v>80788</v>
      </c>
    </row>
    <row r="51" spans="1:7" ht="12.75" customHeight="1" x14ac:dyDescent="0.25">
      <c r="A51" s="13"/>
      <c r="B51" s="139" t="s">
        <v>106</v>
      </c>
      <c r="C51" s="124"/>
      <c r="D51" s="136"/>
      <c r="E51" s="134"/>
      <c r="F51" s="123"/>
      <c r="G51" s="135"/>
    </row>
    <row r="52" spans="1:7" ht="12.75" customHeight="1" x14ac:dyDescent="0.25">
      <c r="A52" s="13"/>
      <c r="B52" s="123" t="s">
        <v>107</v>
      </c>
      <c r="C52" s="124" t="s">
        <v>102</v>
      </c>
      <c r="D52" s="133">
        <v>2</v>
      </c>
      <c r="E52" s="134" t="s">
        <v>108</v>
      </c>
      <c r="F52" s="135">
        <v>25300</v>
      </c>
      <c r="G52" s="135">
        <f>D52*F52</f>
        <v>50600</v>
      </c>
    </row>
    <row r="53" spans="1:7" ht="12.75" customHeight="1" x14ac:dyDescent="0.25">
      <c r="A53" s="13"/>
      <c r="B53" s="139" t="s">
        <v>109</v>
      </c>
      <c r="C53" s="124"/>
      <c r="D53" s="136"/>
      <c r="E53" s="134"/>
      <c r="F53" s="123"/>
      <c r="G53" s="135"/>
    </row>
    <row r="54" spans="1:7" ht="12.75" customHeight="1" x14ac:dyDescent="0.25">
      <c r="A54" s="13"/>
      <c r="B54" s="142" t="s">
        <v>113</v>
      </c>
      <c r="C54" s="143" t="s">
        <v>114</v>
      </c>
      <c r="D54" s="144">
        <v>3</v>
      </c>
      <c r="E54" s="146" t="s">
        <v>115</v>
      </c>
      <c r="F54" s="145">
        <v>17550</v>
      </c>
      <c r="G54" s="135">
        <f>+F54*D54</f>
        <v>52650</v>
      </c>
    </row>
    <row r="55" spans="1:7" ht="13.5" customHeight="1" x14ac:dyDescent="0.25">
      <c r="A55" s="5"/>
      <c r="B55" s="46" t="s">
        <v>31</v>
      </c>
      <c r="C55" s="47"/>
      <c r="D55" s="47"/>
      <c r="E55" s="47"/>
      <c r="F55" s="48"/>
      <c r="G55" s="49">
        <f>SUM(G41:G54)</f>
        <v>1054604</v>
      </c>
    </row>
    <row r="56" spans="1:7" ht="12" customHeight="1" x14ac:dyDescent="0.25">
      <c r="A56" s="2"/>
      <c r="B56" s="37"/>
      <c r="C56" s="38"/>
      <c r="D56" s="38"/>
      <c r="E56" s="50"/>
      <c r="F56" s="39"/>
      <c r="G56" s="39"/>
    </row>
    <row r="57" spans="1:7" ht="12" customHeight="1" x14ac:dyDescent="0.25">
      <c r="A57" s="5"/>
      <c r="B57" s="26" t="s">
        <v>32</v>
      </c>
      <c r="C57" s="27"/>
      <c r="D57" s="28"/>
      <c r="E57" s="28"/>
      <c r="F57" s="29"/>
      <c r="G57" s="29"/>
    </row>
    <row r="58" spans="1:7" ht="24" customHeight="1" x14ac:dyDescent="0.25">
      <c r="A58" s="5"/>
      <c r="B58" s="140" t="s">
        <v>33</v>
      </c>
      <c r="C58" s="141" t="s">
        <v>26</v>
      </c>
      <c r="D58" s="141" t="s">
        <v>27</v>
      </c>
      <c r="E58" s="140" t="s">
        <v>14</v>
      </c>
      <c r="F58" s="141" t="s">
        <v>15</v>
      </c>
      <c r="G58" s="140" t="s">
        <v>16</v>
      </c>
    </row>
    <row r="59" spans="1:7" ht="24" customHeight="1" x14ac:dyDescent="0.25">
      <c r="A59" s="68"/>
      <c r="B59" s="123" t="s">
        <v>91</v>
      </c>
      <c r="C59" s="124" t="s">
        <v>92</v>
      </c>
      <c r="D59" s="136">
        <v>1</v>
      </c>
      <c r="E59" s="124" t="s">
        <v>93</v>
      </c>
      <c r="F59" s="135">
        <v>38430</v>
      </c>
      <c r="G59" s="135">
        <f>D59*F59</f>
        <v>38430</v>
      </c>
    </row>
    <row r="60" spans="1:7" ht="12.75" customHeight="1" x14ac:dyDescent="0.25">
      <c r="A60" s="13"/>
      <c r="B60" s="123" t="s">
        <v>110</v>
      </c>
      <c r="C60" s="124" t="s">
        <v>111</v>
      </c>
      <c r="D60" s="136">
        <v>1000</v>
      </c>
      <c r="E60" s="134" t="s">
        <v>112</v>
      </c>
      <c r="F60" s="135">
        <v>317</v>
      </c>
      <c r="G60" s="135">
        <f>D60*F60</f>
        <v>317000</v>
      </c>
    </row>
    <row r="61" spans="1:7" ht="13.5" customHeight="1" x14ac:dyDescent="0.25">
      <c r="A61" s="5"/>
      <c r="B61" s="51" t="s">
        <v>34</v>
      </c>
      <c r="C61" s="52"/>
      <c r="D61" s="52"/>
      <c r="E61" s="52"/>
      <c r="F61" s="53"/>
      <c r="G61" s="54">
        <f>SUM(G59:G60)</f>
        <v>355430</v>
      </c>
    </row>
    <row r="62" spans="1:7" ht="12" customHeight="1" x14ac:dyDescent="0.25">
      <c r="A62" s="2"/>
      <c r="B62" s="71"/>
      <c r="C62" s="71"/>
      <c r="D62" s="71"/>
      <c r="E62" s="71"/>
      <c r="F62" s="72"/>
      <c r="G62" s="72"/>
    </row>
    <row r="63" spans="1:7" ht="12" customHeight="1" x14ac:dyDescent="0.25">
      <c r="A63" s="68"/>
      <c r="B63" s="73" t="s">
        <v>35</v>
      </c>
      <c r="C63" s="74"/>
      <c r="D63" s="74"/>
      <c r="E63" s="74"/>
      <c r="F63" s="74"/>
      <c r="G63" s="75">
        <f>+G27+G32+G37+G55+G61</f>
        <v>3243034</v>
      </c>
    </row>
    <row r="64" spans="1:7" ht="12" customHeight="1" x14ac:dyDescent="0.25">
      <c r="A64" s="68"/>
      <c r="B64" s="76" t="s">
        <v>36</v>
      </c>
      <c r="C64" s="56"/>
      <c r="D64" s="56"/>
      <c r="E64" s="56"/>
      <c r="F64" s="56"/>
      <c r="G64" s="77">
        <f>G63*0.05</f>
        <v>162151.70000000001</v>
      </c>
    </row>
    <row r="65" spans="1:7" ht="12" customHeight="1" x14ac:dyDescent="0.25">
      <c r="A65" s="68"/>
      <c r="B65" s="78" t="s">
        <v>37</v>
      </c>
      <c r="C65" s="55"/>
      <c r="D65" s="55"/>
      <c r="E65" s="55"/>
      <c r="F65" s="55"/>
      <c r="G65" s="79">
        <f>G64+G63</f>
        <v>3405185.7</v>
      </c>
    </row>
    <row r="66" spans="1:7" ht="12" customHeight="1" x14ac:dyDescent="0.25">
      <c r="A66" s="68"/>
      <c r="B66" s="76" t="s">
        <v>38</v>
      </c>
      <c r="C66" s="56"/>
      <c r="D66" s="56"/>
      <c r="E66" s="56"/>
      <c r="F66" s="56"/>
      <c r="G66" s="77">
        <f>G12</f>
        <v>10500000</v>
      </c>
    </row>
    <row r="67" spans="1:7" ht="12" customHeight="1" x14ac:dyDescent="0.25">
      <c r="A67" s="68"/>
      <c r="B67" s="80" t="s">
        <v>39</v>
      </c>
      <c r="C67" s="81"/>
      <c r="D67" s="81"/>
      <c r="E67" s="81"/>
      <c r="F67" s="81"/>
      <c r="G67" s="79">
        <f>G66-G65</f>
        <v>7094814.2999999998</v>
      </c>
    </row>
    <row r="68" spans="1:7" ht="12" customHeight="1" x14ac:dyDescent="0.25">
      <c r="A68" s="68"/>
      <c r="B68" s="69" t="s">
        <v>40</v>
      </c>
      <c r="C68" s="70"/>
      <c r="D68" s="70"/>
      <c r="E68" s="70"/>
      <c r="F68" s="70"/>
      <c r="G68" s="65"/>
    </row>
    <row r="69" spans="1:7" ht="12.75" customHeight="1" thickBot="1" x14ac:dyDescent="0.3">
      <c r="A69" s="68"/>
      <c r="B69" s="82"/>
      <c r="C69" s="70"/>
      <c r="D69" s="70"/>
      <c r="E69" s="70"/>
      <c r="F69" s="70"/>
      <c r="G69" s="65"/>
    </row>
    <row r="70" spans="1:7" ht="12" customHeight="1" x14ac:dyDescent="0.25">
      <c r="A70" s="68"/>
      <c r="B70" s="94" t="s">
        <v>41</v>
      </c>
      <c r="C70" s="95"/>
      <c r="D70" s="95"/>
      <c r="E70" s="95"/>
      <c r="F70" s="96"/>
      <c r="G70" s="65"/>
    </row>
    <row r="71" spans="1:7" ht="12" customHeight="1" x14ac:dyDescent="0.25">
      <c r="A71" s="68"/>
      <c r="B71" s="97" t="s">
        <v>42</v>
      </c>
      <c r="C71" s="67"/>
      <c r="D71" s="67"/>
      <c r="E71" s="67"/>
      <c r="F71" s="98"/>
      <c r="G71" s="65"/>
    </row>
    <row r="72" spans="1:7" ht="12" customHeight="1" x14ac:dyDescent="0.25">
      <c r="A72" s="68"/>
      <c r="B72" s="97" t="s">
        <v>43</v>
      </c>
      <c r="C72" s="67"/>
      <c r="D72" s="67"/>
      <c r="E72" s="67"/>
      <c r="F72" s="98"/>
      <c r="G72" s="65"/>
    </row>
    <row r="73" spans="1:7" ht="12" customHeight="1" x14ac:dyDescent="0.25">
      <c r="A73" s="68"/>
      <c r="B73" s="97" t="s">
        <v>44</v>
      </c>
      <c r="C73" s="67"/>
      <c r="D73" s="67"/>
      <c r="E73" s="67"/>
      <c r="F73" s="98"/>
      <c r="G73" s="65"/>
    </row>
    <row r="74" spans="1:7" ht="12" customHeight="1" x14ac:dyDescent="0.25">
      <c r="A74" s="68"/>
      <c r="B74" s="97" t="s">
        <v>45</v>
      </c>
      <c r="C74" s="67"/>
      <c r="D74" s="67"/>
      <c r="E74" s="67"/>
      <c r="F74" s="98"/>
      <c r="G74" s="65"/>
    </row>
    <row r="75" spans="1:7" ht="12" customHeight="1" x14ac:dyDescent="0.25">
      <c r="A75" s="68"/>
      <c r="B75" s="97" t="s">
        <v>46</v>
      </c>
      <c r="C75" s="67"/>
      <c r="D75" s="67"/>
      <c r="E75" s="67"/>
      <c r="F75" s="98"/>
      <c r="G75" s="65"/>
    </row>
    <row r="76" spans="1:7" ht="12.75" customHeight="1" thickBot="1" x14ac:dyDescent="0.3">
      <c r="A76" s="68"/>
      <c r="B76" s="99" t="s">
        <v>47</v>
      </c>
      <c r="C76" s="100"/>
      <c r="D76" s="100"/>
      <c r="E76" s="100"/>
      <c r="F76" s="101"/>
      <c r="G76" s="65"/>
    </row>
    <row r="77" spans="1:7" ht="12.75" customHeight="1" x14ac:dyDescent="0.25">
      <c r="A77" s="68"/>
      <c r="B77" s="92"/>
      <c r="C77" s="67"/>
      <c r="D77" s="67"/>
      <c r="E77" s="67"/>
      <c r="F77" s="67"/>
      <c r="G77" s="65"/>
    </row>
    <row r="78" spans="1:7" ht="15" customHeight="1" thickBot="1" x14ac:dyDescent="0.3">
      <c r="A78" s="68"/>
      <c r="B78" s="150" t="s">
        <v>48</v>
      </c>
      <c r="C78" s="151"/>
      <c r="D78" s="91"/>
      <c r="E78" s="58"/>
      <c r="F78" s="58"/>
      <c r="G78" s="65"/>
    </row>
    <row r="79" spans="1:7" ht="12" customHeight="1" x14ac:dyDescent="0.25">
      <c r="A79" s="68"/>
      <c r="B79" s="84" t="s">
        <v>33</v>
      </c>
      <c r="C79" s="59" t="s">
        <v>49</v>
      </c>
      <c r="D79" s="85" t="s">
        <v>50</v>
      </c>
      <c r="E79" s="58"/>
      <c r="F79" s="58"/>
      <c r="G79" s="65"/>
    </row>
    <row r="80" spans="1:7" ht="12" customHeight="1" x14ac:dyDescent="0.25">
      <c r="A80" s="68"/>
      <c r="B80" s="86" t="s">
        <v>51</v>
      </c>
      <c r="C80" s="60">
        <f>+G27</f>
        <v>1701000</v>
      </c>
      <c r="D80" s="87">
        <f>(C80/C86)</f>
        <v>0.49953222815425308</v>
      </c>
      <c r="E80" s="58"/>
      <c r="F80" s="58"/>
      <c r="G80" s="65"/>
    </row>
    <row r="81" spans="1:7" ht="12" customHeight="1" x14ac:dyDescent="0.25">
      <c r="A81" s="68"/>
      <c r="B81" s="86" t="s">
        <v>52</v>
      </c>
      <c r="C81" s="61">
        <f>+G32</f>
        <v>0</v>
      </c>
      <c r="D81" s="87">
        <v>0</v>
      </c>
      <c r="E81" s="58"/>
      <c r="F81" s="58"/>
      <c r="G81" s="65"/>
    </row>
    <row r="82" spans="1:7" ht="12" customHeight="1" x14ac:dyDescent="0.25">
      <c r="A82" s="68"/>
      <c r="B82" s="86" t="s">
        <v>53</v>
      </c>
      <c r="C82" s="60">
        <f>+G37</f>
        <v>132000</v>
      </c>
      <c r="D82" s="87">
        <f>(C82/C86)</f>
        <v>3.8764405712146621E-2</v>
      </c>
      <c r="E82" s="58"/>
      <c r="F82" s="58"/>
      <c r="G82" s="65"/>
    </row>
    <row r="83" spans="1:7" ht="12" customHeight="1" x14ac:dyDescent="0.25">
      <c r="A83" s="68"/>
      <c r="B83" s="86" t="s">
        <v>25</v>
      </c>
      <c r="C83" s="60">
        <f>+G55</f>
        <v>1054604</v>
      </c>
      <c r="D83" s="87">
        <f>(C83/C86)</f>
        <v>0.30970528273979298</v>
      </c>
      <c r="E83" s="58"/>
      <c r="F83" s="58"/>
      <c r="G83" s="65"/>
    </row>
    <row r="84" spans="1:7" ht="12" customHeight="1" x14ac:dyDescent="0.25">
      <c r="A84" s="68"/>
      <c r="B84" s="86" t="s">
        <v>54</v>
      </c>
      <c r="C84" s="62">
        <f>+G61</f>
        <v>355430</v>
      </c>
      <c r="D84" s="87">
        <f>(C84/C86)</f>
        <v>0.10437903577475965</v>
      </c>
      <c r="E84" s="64"/>
      <c r="F84" s="64"/>
      <c r="G84" s="65"/>
    </row>
    <row r="85" spans="1:7" ht="12" customHeight="1" x14ac:dyDescent="0.25">
      <c r="A85" s="68"/>
      <c r="B85" s="86" t="s">
        <v>55</v>
      </c>
      <c r="C85" s="62">
        <f>+G64</f>
        <v>162151.70000000001</v>
      </c>
      <c r="D85" s="87">
        <f>(C85/C86)</f>
        <v>4.7619047619047616E-2</v>
      </c>
      <c r="E85" s="64"/>
      <c r="F85" s="64"/>
      <c r="G85" s="65"/>
    </row>
    <row r="86" spans="1:7" ht="12.75" customHeight="1" thickBot="1" x14ac:dyDescent="0.3">
      <c r="A86" s="68"/>
      <c r="B86" s="88" t="s">
        <v>56</v>
      </c>
      <c r="C86" s="89">
        <f>SUM(C80:C85)</f>
        <v>3405185.7</v>
      </c>
      <c r="D86" s="90">
        <f>SUM(D80:D85)</f>
        <v>1</v>
      </c>
      <c r="E86" s="64"/>
      <c r="F86" s="64"/>
      <c r="G86" s="65"/>
    </row>
    <row r="87" spans="1:7" ht="12" customHeight="1" x14ac:dyDescent="0.25">
      <c r="A87" s="68"/>
      <c r="B87" s="82"/>
      <c r="C87" s="70"/>
      <c r="D87" s="70"/>
      <c r="E87" s="70"/>
      <c r="F87" s="70"/>
      <c r="G87" s="65"/>
    </row>
    <row r="88" spans="1:7" ht="12.75" customHeight="1" x14ac:dyDescent="0.25">
      <c r="A88" s="68"/>
      <c r="B88" s="83"/>
      <c r="C88" s="70"/>
      <c r="D88" s="70"/>
      <c r="E88" s="70"/>
      <c r="F88" s="70"/>
      <c r="G88" s="65"/>
    </row>
    <row r="89" spans="1:7" ht="12" customHeight="1" thickBot="1" x14ac:dyDescent="0.3">
      <c r="A89" s="57"/>
      <c r="B89" s="103"/>
      <c r="C89" s="104" t="s">
        <v>116</v>
      </c>
      <c r="D89" s="105"/>
      <c r="E89" s="106"/>
      <c r="F89" s="63"/>
      <c r="G89" s="65"/>
    </row>
    <row r="90" spans="1:7" ht="12" customHeight="1" x14ac:dyDescent="0.25">
      <c r="A90" s="68"/>
      <c r="B90" s="107" t="s">
        <v>117</v>
      </c>
      <c r="C90" s="108">
        <v>2500</v>
      </c>
      <c r="D90" s="108">
        <v>3500</v>
      </c>
      <c r="E90" s="109">
        <v>4000</v>
      </c>
      <c r="F90" s="102"/>
      <c r="G90" s="66"/>
    </row>
    <row r="91" spans="1:7" ht="12.75" customHeight="1" thickBot="1" x14ac:dyDescent="0.3">
      <c r="A91" s="68"/>
      <c r="B91" s="88" t="s">
        <v>118</v>
      </c>
      <c r="C91" s="89">
        <f>(G65/C90)</f>
        <v>1362.07428</v>
      </c>
      <c r="D91" s="89">
        <f>(G65/D90)</f>
        <v>972.91020000000003</v>
      </c>
      <c r="E91" s="110">
        <f>(G65/E90)</f>
        <v>851.296425</v>
      </c>
      <c r="F91" s="102"/>
      <c r="G91" s="66"/>
    </row>
    <row r="92" spans="1:7" ht="15.6" customHeight="1" x14ac:dyDescent="0.25">
      <c r="A92" s="68"/>
      <c r="B92" s="93" t="s">
        <v>57</v>
      </c>
      <c r="C92" s="67"/>
      <c r="D92" s="67"/>
      <c r="E92" s="67"/>
      <c r="F92" s="67"/>
      <c r="G92" s="67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2"/>
  <sheetViews>
    <sheetView tabSelected="1" topLeftCell="B68" zoomScale="120" zoomScaleNormal="120" workbookViewId="0">
      <selection activeCell="I90" sqref="I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6" t="s">
        <v>72</v>
      </c>
      <c r="D9" s="7"/>
      <c r="E9" s="153" t="s">
        <v>73</v>
      </c>
      <c r="F9" s="154"/>
      <c r="G9" s="118">
        <v>3000</v>
      </c>
    </row>
    <row r="10" spans="1:7" ht="38.25" customHeight="1" x14ac:dyDescent="0.25">
      <c r="A10" s="5"/>
      <c r="B10" s="147" t="s">
        <v>1</v>
      </c>
      <c r="C10" s="113" t="s">
        <v>59</v>
      </c>
      <c r="D10" s="114"/>
      <c r="E10" s="152" t="s">
        <v>2</v>
      </c>
      <c r="F10" s="152"/>
      <c r="G10" s="115" t="s">
        <v>60</v>
      </c>
    </row>
    <row r="11" spans="1:7" ht="18" customHeight="1" x14ac:dyDescent="0.25">
      <c r="A11" s="5"/>
      <c r="B11" s="147" t="s">
        <v>3</v>
      </c>
      <c r="C11" s="116" t="s">
        <v>61</v>
      </c>
      <c r="D11" s="117"/>
      <c r="E11" s="152" t="s">
        <v>62</v>
      </c>
      <c r="F11" s="152"/>
      <c r="G11" s="118">
        <v>3500</v>
      </c>
    </row>
    <row r="12" spans="1:7" ht="11.25" customHeight="1" x14ac:dyDescent="0.25">
      <c r="A12" s="5"/>
      <c r="B12" s="147" t="s">
        <v>4</v>
      </c>
      <c r="C12" s="116" t="s">
        <v>63</v>
      </c>
      <c r="D12" s="117"/>
      <c r="E12" s="152" t="s">
        <v>64</v>
      </c>
      <c r="F12" s="152"/>
      <c r="G12" s="119">
        <f>+G11*G9</f>
        <v>10500000</v>
      </c>
    </row>
    <row r="13" spans="1:7" ht="11.25" customHeight="1" x14ac:dyDescent="0.25">
      <c r="A13" s="5"/>
      <c r="B13" s="147" t="s">
        <v>65</v>
      </c>
      <c r="C13" s="120" t="s">
        <v>66</v>
      </c>
      <c r="D13" s="121"/>
      <c r="E13" s="152" t="s">
        <v>67</v>
      </c>
      <c r="F13" s="152"/>
      <c r="G13" s="120" t="s">
        <v>68</v>
      </c>
    </row>
    <row r="14" spans="1:7" ht="13.5" customHeight="1" x14ac:dyDescent="0.25">
      <c r="A14" s="5"/>
      <c r="B14" s="147" t="s">
        <v>5</v>
      </c>
      <c r="C14" s="113" t="s">
        <v>69</v>
      </c>
      <c r="D14" s="121"/>
      <c r="E14" s="152" t="s">
        <v>6</v>
      </c>
      <c r="F14" s="152"/>
      <c r="G14" s="113" t="s">
        <v>70</v>
      </c>
    </row>
    <row r="15" spans="1:7" ht="25.5" customHeight="1" x14ac:dyDescent="0.25">
      <c r="A15" s="5"/>
      <c r="B15" s="147" t="s">
        <v>7</v>
      </c>
      <c r="C15" s="122">
        <v>44713</v>
      </c>
      <c r="D15" s="117"/>
      <c r="E15" s="155" t="s">
        <v>8</v>
      </c>
      <c r="F15" s="155"/>
      <c r="G15" s="113" t="s">
        <v>71</v>
      </c>
    </row>
    <row r="16" spans="1:7" ht="12" customHeight="1" x14ac:dyDescent="0.25">
      <c r="A16" s="2"/>
      <c r="B16" s="8"/>
      <c r="C16" s="9"/>
      <c r="D16" s="10"/>
      <c r="E16" s="11"/>
      <c r="F16" s="11"/>
      <c r="G16" s="12"/>
    </row>
    <row r="17" spans="1:7" ht="12" customHeight="1" x14ac:dyDescent="0.25">
      <c r="A17" s="13"/>
      <c r="B17" s="156" t="s">
        <v>9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4"/>
      <c r="C18" s="15"/>
      <c r="D18" s="15"/>
      <c r="E18" s="15"/>
      <c r="F18" s="16"/>
      <c r="G18" s="16"/>
    </row>
    <row r="19" spans="1:7" ht="12" customHeight="1" x14ac:dyDescent="0.25">
      <c r="A19" s="5"/>
      <c r="B19" s="17" t="s">
        <v>10</v>
      </c>
      <c r="C19" s="18"/>
      <c r="D19" s="19"/>
      <c r="E19" s="19"/>
      <c r="F19" s="19"/>
      <c r="G19" s="19"/>
    </row>
    <row r="20" spans="1:7" ht="24" customHeight="1" x14ac:dyDescent="0.25">
      <c r="A20" s="13"/>
      <c r="B20" s="20" t="s">
        <v>11</v>
      </c>
      <c r="C20" s="20" t="s">
        <v>12</v>
      </c>
      <c r="D20" s="20" t="s">
        <v>13</v>
      </c>
      <c r="E20" s="20" t="s">
        <v>14</v>
      </c>
      <c r="F20" s="20" t="s">
        <v>15</v>
      </c>
      <c r="G20" s="20" t="s">
        <v>16</v>
      </c>
    </row>
    <row r="21" spans="1:7" ht="12.75" customHeight="1" x14ac:dyDescent="0.25">
      <c r="A21" s="13"/>
      <c r="B21" s="148" t="s">
        <v>74</v>
      </c>
      <c r="C21" s="124" t="s">
        <v>17</v>
      </c>
      <c r="D21" s="124">
        <v>10</v>
      </c>
      <c r="E21" s="125" t="s">
        <v>75</v>
      </c>
      <c r="F21" s="126">
        <v>28000</v>
      </c>
      <c r="G21" s="126">
        <f t="shared" ref="G21:G22" si="0">+F21*D21</f>
        <v>280000</v>
      </c>
    </row>
    <row r="22" spans="1:7" ht="12.75" customHeight="1" x14ac:dyDescent="0.25">
      <c r="A22" s="13"/>
      <c r="B22" s="148" t="s">
        <v>76</v>
      </c>
      <c r="C22" s="124" t="s">
        <v>17</v>
      </c>
      <c r="D22" s="124">
        <v>0.75</v>
      </c>
      <c r="E22" s="125" t="s">
        <v>75</v>
      </c>
      <c r="F22" s="126">
        <v>28000</v>
      </c>
      <c r="G22" s="126">
        <f t="shared" si="0"/>
        <v>21000</v>
      </c>
    </row>
    <row r="23" spans="1:7" ht="12.75" customHeight="1" x14ac:dyDescent="0.25">
      <c r="A23" s="13"/>
      <c r="B23" s="148" t="s">
        <v>77</v>
      </c>
      <c r="C23" s="124" t="s">
        <v>17</v>
      </c>
      <c r="D23" s="127">
        <v>18</v>
      </c>
      <c r="E23" s="125" t="s">
        <v>78</v>
      </c>
      <c r="F23" s="126">
        <v>28000</v>
      </c>
      <c r="G23" s="126">
        <f>+F23*D23</f>
        <v>504000</v>
      </c>
    </row>
    <row r="24" spans="1:7" ht="12.75" customHeight="1" x14ac:dyDescent="0.25">
      <c r="A24" s="13"/>
      <c r="B24" s="148" t="s">
        <v>79</v>
      </c>
      <c r="C24" s="124" t="s">
        <v>17</v>
      </c>
      <c r="D24" s="124">
        <v>6</v>
      </c>
      <c r="E24" s="125" t="s">
        <v>80</v>
      </c>
      <c r="F24" s="126">
        <v>28000</v>
      </c>
      <c r="G24" s="126">
        <f>+F24*D24</f>
        <v>168000</v>
      </c>
    </row>
    <row r="25" spans="1:7" ht="25.5" customHeight="1" x14ac:dyDescent="0.25">
      <c r="A25" s="13"/>
      <c r="B25" s="148" t="s">
        <v>81</v>
      </c>
      <c r="C25" s="124" t="s">
        <v>17</v>
      </c>
      <c r="D25" s="127">
        <v>20</v>
      </c>
      <c r="E25" s="125" t="s">
        <v>82</v>
      </c>
      <c r="F25" s="126">
        <v>28000</v>
      </c>
      <c r="G25" s="126">
        <f>+F25*D25</f>
        <v>560000</v>
      </c>
    </row>
    <row r="26" spans="1:7" ht="12.75" customHeight="1" x14ac:dyDescent="0.25">
      <c r="A26" s="13"/>
      <c r="B26" s="148" t="s">
        <v>83</v>
      </c>
      <c r="C26" s="124" t="s">
        <v>17</v>
      </c>
      <c r="D26" s="124">
        <v>6</v>
      </c>
      <c r="E26" s="125" t="s">
        <v>84</v>
      </c>
      <c r="F26" s="126">
        <v>28000</v>
      </c>
      <c r="G26" s="126">
        <f>+F26*D26</f>
        <v>168000</v>
      </c>
    </row>
    <row r="27" spans="1:7" ht="12.75" customHeight="1" x14ac:dyDescent="0.25">
      <c r="A27" s="13"/>
      <c r="B27" s="21" t="s">
        <v>18</v>
      </c>
      <c r="C27" s="22"/>
      <c r="D27" s="22"/>
      <c r="E27" s="22"/>
      <c r="F27" s="23"/>
      <c r="G27" s="24">
        <f>SUM(G21:G26)</f>
        <v>1701000</v>
      </c>
    </row>
    <row r="28" spans="1:7" ht="12" customHeight="1" x14ac:dyDescent="0.25">
      <c r="A28" s="2"/>
      <c r="B28" s="14"/>
      <c r="C28" s="16"/>
      <c r="D28" s="16"/>
      <c r="E28" s="16"/>
      <c r="F28" s="25"/>
      <c r="G28" s="25"/>
    </row>
    <row r="29" spans="1:7" ht="12" customHeight="1" x14ac:dyDescent="0.25">
      <c r="A29" s="5"/>
      <c r="B29" s="26" t="s">
        <v>19</v>
      </c>
      <c r="C29" s="27"/>
      <c r="D29" s="28"/>
      <c r="E29" s="28"/>
      <c r="F29" s="29"/>
      <c r="G29" s="29"/>
    </row>
    <row r="30" spans="1:7" ht="24" customHeight="1" x14ac:dyDescent="0.25">
      <c r="A30" s="5"/>
      <c r="B30" s="30" t="s">
        <v>11</v>
      </c>
      <c r="C30" s="31" t="s">
        <v>12</v>
      </c>
      <c r="D30" s="31" t="s">
        <v>13</v>
      </c>
      <c r="E30" s="30" t="s">
        <v>14</v>
      </c>
      <c r="F30" s="31" t="s">
        <v>15</v>
      </c>
      <c r="G30" s="30" t="s">
        <v>16</v>
      </c>
    </row>
    <row r="31" spans="1:7" ht="12" customHeight="1" x14ac:dyDescent="0.25">
      <c r="A31" s="5"/>
      <c r="B31" s="32"/>
      <c r="C31" s="33" t="s">
        <v>58</v>
      </c>
      <c r="D31" s="33"/>
      <c r="E31" s="33"/>
      <c r="F31" s="32"/>
      <c r="G31" s="32"/>
    </row>
    <row r="32" spans="1:7" ht="12" customHeight="1" x14ac:dyDescent="0.25">
      <c r="A32" s="5"/>
      <c r="B32" s="34" t="s">
        <v>20</v>
      </c>
      <c r="C32" s="35"/>
      <c r="D32" s="35"/>
      <c r="E32" s="35"/>
      <c r="F32" s="36"/>
      <c r="G32" s="36">
        <v>0</v>
      </c>
    </row>
    <row r="33" spans="1:11" ht="12" customHeight="1" x14ac:dyDescent="0.25">
      <c r="A33" s="2"/>
      <c r="B33" s="37"/>
      <c r="C33" s="38"/>
      <c r="D33" s="38"/>
      <c r="E33" s="38"/>
      <c r="F33" s="39"/>
      <c r="G33" s="39"/>
    </row>
    <row r="34" spans="1:11" ht="12" customHeight="1" x14ac:dyDescent="0.25">
      <c r="A34" s="5"/>
      <c r="B34" s="26" t="s">
        <v>21</v>
      </c>
      <c r="C34" s="27"/>
      <c r="D34" s="28"/>
      <c r="E34" s="28"/>
      <c r="F34" s="29"/>
      <c r="G34" s="29"/>
    </row>
    <row r="35" spans="1:11" ht="24" customHeight="1" x14ac:dyDescent="0.25">
      <c r="A35" s="5"/>
      <c r="B35" s="40" t="s">
        <v>11</v>
      </c>
      <c r="C35" s="40" t="s">
        <v>12</v>
      </c>
      <c r="D35" s="40" t="s">
        <v>13</v>
      </c>
      <c r="E35" s="40" t="s">
        <v>14</v>
      </c>
      <c r="F35" s="41" t="s">
        <v>15</v>
      </c>
      <c r="G35" s="40" t="s">
        <v>16</v>
      </c>
    </row>
    <row r="36" spans="1:11" ht="12.75" customHeight="1" x14ac:dyDescent="0.25">
      <c r="A36" s="13"/>
      <c r="B36" s="128" t="s">
        <v>85</v>
      </c>
      <c r="C36" s="129" t="s">
        <v>22</v>
      </c>
      <c r="D36" s="129">
        <v>0.75</v>
      </c>
      <c r="E36" s="125" t="s">
        <v>86</v>
      </c>
      <c r="F36" s="126">
        <v>180000</v>
      </c>
      <c r="G36" s="126">
        <f t="shared" ref="G36" si="1">+F36*D36</f>
        <v>135000</v>
      </c>
    </row>
    <row r="37" spans="1:11" ht="12.75" customHeight="1" x14ac:dyDescent="0.25">
      <c r="A37" s="5"/>
      <c r="B37" s="42" t="s">
        <v>23</v>
      </c>
      <c r="C37" s="43"/>
      <c r="D37" s="43"/>
      <c r="E37" s="43"/>
      <c r="F37" s="44"/>
      <c r="G37" s="45">
        <f>SUM(G36:G36)</f>
        <v>135000</v>
      </c>
    </row>
    <row r="38" spans="1:11" ht="12" customHeight="1" x14ac:dyDescent="0.25">
      <c r="A38" s="2"/>
      <c r="B38" s="37"/>
      <c r="C38" s="38"/>
      <c r="D38" s="38"/>
      <c r="E38" s="38"/>
      <c r="F38" s="39"/>
      <c r="G38" s="39"/>
    </row>
    <row r="39" spans="1:11" ht="12" customHeight="1" x14ac:dyDescent="0.25">
      <c r="A39" s="5"/>
      <c r="B39" s="26" t="s">
        <v>24</v>
      </c>
      <c r="C39" s="27"/>
      <c r="D39" s="28"/>
      <c r="E39" s="28"/>
      <c r="F39" s="29"/>
      <c r="G39" s="29"/>
    </row>
    <row r="40" spans="1:11" ht="24" customHeight="1" x14ac:dyDescent="0.25">
      <c r="A40" s="5"/>
      <c r="B40" s="41" t="s">
        <v>25</v>
      </c>
      <c r="C40" s="41" t="s">
        <v>26</v>
      </c>
      <c r="D40" s="41" t="s">
        <v>27</v>
      </c>
      <c r="E40" s="41" t="s">
        <v>14</v>
      </c>
      <c r="F40" s="41" t="s">
        <v>15</v>
      </c>
      <c r="G40" s="41" t="s">
        <v>16</v>
      </c>
      <c r="K40" s="111"/>
    </row>
    <row r="41" spans="1:11" ht="12.75" customHeight="1" x14ac:dyDescent="0.25">
      <c r="A41" s="13"/>
      <c r="B41" s="130" t="s">
        <v>28</v>
      </c>
      <c r="C41" s="131"/>
      <c r="D41" s="131"/>
      <c r="E41" s="131"/>
      <c r="F41" s="132"/>
      <c r="G41" s="131"/>
      <c r="K41" s="111"/>
    </row>
    <row r="42" spans="1:11" ht="12.75" customHeight="1" x14ac:dyDescent="0.25">
      <c r="A42" s="13"/>
      <c r="B42" s="148" t="s">
        <v>87</v>
      </c>
      <c r="C42" s="124" t="s">
        <v>29</v>
      </c>
      <c r="D42" s="133">
        <v>150</v>
      </c>
      <c r="E42" s="134" t="s">
        <v>88</v>
      </c>
      <c r="F42" s="135">
        <f>NOGAL!F42*'Al 22.06.22'!$I$42</f>
        <v>1149.5</v>
      </c>
      <c r="G42" s="135">
        <f>D42*F42</f>
        <v>172425</v>
      </c>
      <c r="I42" s="149">
        <v>1.0449999999999999</v>
      </c>
      <c r="K42" s="111"/>
    </row>
    <row r="43" spans="1:11" ht="12.75" customHeight="1" x14ac:dyDescent="0.25">
      <c r="A43" s="13"/>
      <c r="B43" s="148" t="s">
        <v>89</v>
      </c>
      <c r="C43" s="124" t="s">
        <v>29</v>
      </c>
      <c r="D43" s="133">
        <v>170</v>
      </c>
      <c r="E43" s="134" t="s">
        <v>88</v>
      </c>
      <c r="F43" s="135">
        <f>NOGAL!F43*'Al 22.06.22'!$I$42</f>
        <v>1860.1</v>
      </c>
      <c r="G43" s="135">
        <f t="shared" ref="G43:G50" si="2">D43*F43</f>
        <v>316217</v>
      </c>
      <c r="K43" s="111"/>
    </row>
    <row r="44" spans="1:11" ht="12.75" customHeight="1" x14ac:dyDescent="0.25">
      <c r="A44" s="13"/>
      <c r="B44" s="148" t="s">
        <v>119</v>
      </c>
      <c r="C44" s="124" t="s">
        <v>29</v>
      </c>
      <c r="D44" s="133">
        <v>80</v>
      </c>
      <c r="E44" s="134" t="s">
        <v>90</v>
      </c>
      <c r="F44" s="135">
        <f>NOGAL!F44*'Al 22.06.22'!$I$42</f>
        <v>1566.873</v>
      </c>
      <c r="G44" s="135">
        <f t="shared" si="2"/>
        <v>125349.84</v>
      </c>
      <c r="K44" s="111"/>
    </row>
    <row r="45" spans="1:11" ht="12.75" customHeight="1" x14ac:dyDescent="0.25">
      <c r="A45" s="13"/>
      <c r="B45" s="148" t="s">
        <v>94</v>
      </c>
      <c r="C45" s="124" t="s">
        <v>95</v>
      </c>
      <c r="D45" s="133">
        <v>10</v>
      </c>
      <c r="E45" s="124" t="s">
        <v>96</v>
      </c>
      <c r="F45" s="135">
        <f>NOGAL!F45*'Al 22.06.22'!$I$42</f>
        <v>3730.6499999999996</v>
      </c>
      <c r="G45" s="135">
        <f t="shared" si="2"/>
        <v>37306.5</v>
      </c>
      <c r="K45" s="111"/>
    </row>
    <row r="46" spans="1:11" ht="12.75" customHeight="1" x14ac:dyDescent="0.25">
      <c r="A46" s="13"/>
      <c r="B46" s="130" t="s">
        <v>30</v>
      </c>
      <c r="C46" s="131"/>
      <c r="D46" s="131"/>
      <c r="E46" s="131"/>
      <c r="F46" s="135">
        <f>NOGAL!F46*'Al 22.06.22'!$I$42</f>
        <v>0</v>
      </c>
      <c r="G46" s="135"/>
      <c r="K46" s="111"/>
    </row>
    <row r="47" spans="1:11" ht="12.75" customHeight="1" x14ac:dyDescent="0.25">
      <c r="A47" s="13"/>
      <c r="B47" s="131" t="s">
        <v>97</v>
      </c>
      <c r="C47" s="124" t="s">
        <v>98</v>
      </c>
      <c r="D47" s="136">
        <v>1</v>
      </c>
      <c r="E47" s="134" t="s">
        <v>75</v>
      </c>
      <c r="F47" s="135">
        <f>NOGAL!F47*'Al 22.06.22'!$I$42</f>
        <v>15748.15</v>
      </c>
      <c r="G47" s="135">
        <f t="shared" si="2"/>
        <v>15748.15</v>
      </c>
      <c r="K47" s="111"/>
    </row>
    <row r="48" spans="1:11" ht="12.75" customHeight="1" x14ac:dyDescent="0.25">
      <c r="A48" s="13"/>
      <c r="B48" s="131" t="s">
        <v>99</v>
      </c>
      <c r="C48" s="124" t="s">
        <v>29</v>
      </c>
      <c r="D48" s="133">
        <v>20</v>
      </c>
      <c r="E48" s="134" t="s">
        <v>100</v>
      </c>
      <c r="F48" s="135">
        <f>NOGAL!F48*'Al 22.06.22'!$I$42</f>
        <v>9405</v>
      </c>
      <c r="G48" s="135">
        <f>D48*F48</f>
        <v>188100</v>
      </c>
      <c r="K48" s="111"/>
    </row>
    <row r="49" spans="1:7" ht="12.75" customHeight="1" x14ac:dyDescent="0.25">
      <c r="A49" s="13"/>
      <c r="B49" s="148" t="s">
        <v>101</v>
      </c>
      <c r="C49" s="124" t="s">
        <v>102</v>
      </c>
      <c r="D49" s="138">
        <v>0.4</v>
      </c>
      <c r="E49" s="134" t="s">
        <v>103</v>
      </c>
      <c r="F49" s="135">
        <f>NOGAL!F49*'Al 22.06.22'!$I$42</f>
        <v>136487.44999999998</v>
      </c>
      <c r="G49" s="135">
        <f t="shared" si="2"/>
        <v>54594.979999999996</v>
      </c>
    </row>
    <row r="50" spans="1:7" ht="12.75" customHeight="1" x14ac:dyDescent="0.25">
      <c r="A50" s="13"/>
      <c r="B50" s="148" t="s">
        <v>104</v>
      </c>
      <c r="C50" s="124" t="s">
        <v>102</v>
      </c>
      <c r="D50" s="138">
        <v>0.4</v>
      </c>
      <c r="E50" s="134" t="s">
        <v>105</v>
      </c>
      <c r="F50" s="135">
        <f>NOGAL!F50*'Al 22.06.22'!$I$42</f>
        <v>211058.65</v>
      </c>
      <c r="G50" s="135">
        <f t="shared" si="2"/>
        <v>84423.46</v>
      </c>
    </row>
    <row r="51" spans="1:7" ht="12.75" customHeight="1" x14ac:dyDescent="0.25">
      <c r="A51" s="13"/>
      <c r="B51" s="139" t="s">
        <v>106</v>
      </c>
      <c r="C51" s="124"/>
      <c r="D51" s="136"/>
      <c r="E51" s="134"/>
      <c r="F51" s="135">
        <f>NOGAL!F51*'Al 22.06.22'!$I$42</f>
        <v>0</v>
      </c>
      <c r="G51" s="135"/>
    </row>
    <row r="52" spans="1:7" ht="12.75" customHeight="1" x14ac:dyDescent="0.25">
      <c r="A52" s="13"/>
      <c r="B52" s="148" t="s">
        <v>107</v>
      </c>
      <c r="C52" s="124" t="s">
        <v>102</v>
      </c>
      <c r="D52" s="133">
        <v>2</v>
      </c>
      <c r="E52" s="134" t="s">
        <v>108</v>
      </c>
      <c r="F52" s="135">
        <f>NOGAL!F52*'Al 22.06.22'!$I$42</f>
        <v>26438.5</v>
      </c>
      <c r="G52" s="135">
        <f>D52*F52</f>
        <v>52877</v>
      </c>
    </row>
    <row r="53" spans="1:7" ht="12.75" customHeight="1" x14ac:dyDescent="0.25">
      <c r="A53" s="13"/>
      <c r="B53" s="139" t="s">
        <v>109</v>
      </c>
      <c r="C53" s="124"/>
      <c r="D53" s="136"/>
      <c r="E53" s="134"/>
      <c r="F53" s="135">
        <f>NOGAL!F53*'Al 22.06.22'!$I$42</f>
        <v>0</v>
      </c>
      <c r="G53" s="135"/>
    </row>
    <row r="54" spans="1:7" ht="12.75" customHeight="1" x14ac:dyDescent="0.25">
      <c r="A54" s="13"/>
      <c r="B54" s="142" t="s">
        <v>113</v>
      </c>
      <c r="C54" s="143" t="s">
        <v>114</v>
      </c>
      <c r="D54" s="144">
        <v>3</v>
      </c>
      <c r="E54" s="146" t="s">
        <v>115</v>
      </c>
      <c r="F54" s="135">
        <f>NOGAL!F54*'Al 22.06.22'!$I$42</f>
        <v>18339.75</v>
      </c>
      <c r="G54" s="135">
        <f>+F54*D54</f>
        <v>55019.25</v>
      </c>
    </row>
    <row r="55" spans="1:7" ht="13.5" customHeight="1" x14ac:dyDescent="0.25">
      <c r="A55" s="5"/>
      <c r="B55" s="46" t="s">
        <v>31</v>
      </c>
      <c r="C55" s="47"/>
      <c r="D55" s="47"/>
      <c r="E55" s="47"/>
      <c r="F55" s="48"/>
      <c r="G55" s="49">
        <f>SUM(G41:G54)</f>
        <v>1102061.18</v>
      </c>
    </row>
    <row r="56" spans="1:7" ht="12" customHeight="1" x14ac:dyDescent="0.25">
      <c r="A56" s="2"/>
      <c r="B56" s="37"/>
      <c r="C56" s="38"/>
      <c r="D56" s="38"/>
      <c r="E56" s="50"/>
      <c r="F56" s="39"/>
      <c r="G56" s="39"/>
    </row>
    <row r="57" spans="1:7" ht="12" customHeight="1" x14ac:dyDescent="0.25">
      <c r="A57" s="5"/>
      <c r="B57" s="26" t="s">
        <v>32</v>
      </c>
      <c r="C57" s="27"/>
      <c r="D57" s="28"/>
      <c r="E57" s="28"/>
      <c r="F57" s="29"/>
      <c r="G57" s="29"/>
    </row>
    <row r="58" spans="1:7" ht="24" customHeight="1" x14ac:dyDescent="0.25">
      <c r="A58" s="5"/>
      <c r="B58" s="140" t="s">
        <v>33</v>
      </c>
      <c r="C58" s="141" t="s">
        <v>26</v>
      </c>
      <c r="D58" s="141" t="s">
        <v>27</v>
      </c>
      <c r="E58" s="140" t="s">
        <v>14</v>
      </c>
      <c r="F58" s="141" t="s">
        <v>15</v>
      </c>
      <c r="G58" s="140" t="s">
        <v>16</v>
      </c>
    </row>
    <row r="59" spans="1:7" ht="24" customHeight="1" x14ac:dyDescent="0.25">
      <c r="A59" s="68"/>
      <c r="B59" s="148" t="s">
        <v>91</v>
      </c>
      <c r="C59" s="124" t="s">
        <v>92</v>
      </c>
      <c r="D59" s="136">
        <v>1</v>
      </c>
      <c r="E59" s="124" t="s">
        <v>93</v>
      </c>
      <c r="F59" s="135">
        <f>NOGAL!F59*'Al 22.06.22'!I42</f>
        <v>40159.35</v>
      </c>
      <c r="G59" s="135">
        <f>D59*F59</f>
        <v>40159.35</v>
      </c>
    </row>
    <row r="60" spans="1:7" ht="12.75" customHeight="1" x14ac:dyDescent="0.25">
      <c r="A60" s="13"/>
      <c r="B60" s="148" t="s">
        <v>110</v>
      </c>
      <c r="C60" s="124" t="s">
        <v>111</v>
      </c>
      <c r="D60" s="136">
        <v>1000</v>
      </c>
      <c r="E60" s="134" t="s">
        <v>112</v>
      </c>
      <c r="F60" s="135">
        <v>325</v>
      </c>
      <c r="G60" s="135">
        <f>D60*F60</f>
        <v>325000</v>
      </c>
    </row>
    <row r="61" spans="1:7" ht="13.5" customHeight="1" x14ac:dyDescent="0.25">
      <c r="A61" s="5"/>
      <c r="B61" s="51" t="s">
        <v>34</v>
      </c>
      <c r="C61" s="52"/>
      <c r="D61" s="52"/>
      <c r="E61" s="52"/>
      <c r="F61" s="53"/>
      <c r="G61" s="54">
        <f>SUM(G59:G60)</f>
        <v>365159.35</v>
      </c>
    </row>
    <row r="62" spans="1:7" ht="12" customHeight="1" x14ac:dyDescent="0.25">
      <c r="A62" s="2"/>
      <c r="B62" s="71"/>
      <c r="C62" s="71"/>
      <c r="D62" s="71"/>
      <c r="E62" s="71"/>
      <c r="F62" s="72"/>
      <c r="G62" s="72"/>
    </row>
    <row r="63" spans="1:7" ht="12" customHeight="1" x14ac:dyDescent="0.25">
      <c r="A63" s="68"/>
      <c r="B63" s="73" t="s">
        <v>35</v>
      </c>
      <c r="C63" s="74"/>
      <c r="D63" s="74"/>
      <c r="E63" s="74"/>
      <c r="F63" s="74"/>
      <c r="G63" s="75">
        <f>+G27+G32+G37+G55+G61</f>
        <v>3303220.53</v>
      </c>
    </row>
    <row r="64" spans="1:7" ht="12" customHeight="1" x14ac:dyDescent="0.25">
      <c r="A64" s="68"/>
      <c r="B64" s="76" t="s">
        <v>36</v>
      </c>
      <c r="C64" s="56"/>
      <c r="D64" s="56"/>
      <c r="E64" s="56"/>
      <c r="F64" s="56"/>
      <c r="G64" s="77">
        <f>G63*0.05</f>
        <v>165161.02650000001</v>
      </c>
    </row>
    <row r="65" spans="1:7" ht="12" customHeight="1" x14ac:dyDescent="0.25">
      <c r="A65" s="68"/>
      <c r="B65" s="78" t="s">
        <v>37</v>
      </c>
      <c r="C65" s="55"/>
      <c r="D65" s="55"/>
      <c r="E65" s="55"/>
      <c r="F65" s="55"/>
      <c r="G65" s="79">
        <f>G64+G63</f>
        <v>3468381.5564999999</v>
      </c>
    </row>
    <row r="66" spans="1:7" ht="12" customHeight="1" x14ac:dyDescent="0.25">
      <c r="A66" s="68"/>
      <c r="B66" s="76" t="s">
        <v>38</v>
      </c>
      <c r="C66" s="56"/>
      <c r="D66" s="56"/>
      <c r="E66" s="56"/>
      <c r="F66" s="56"/>
      <c r="G66" s="77">
        <f>G12</f>
        <v>10500000</v>
      </c>
    </row>
    <row r="67" spans="1:7" ht="12" customHeight="1" x14ac:dyDescent="0.25">
      <c r="A67" s="68"/>
      <c r="B67" s="80" t="s">
        <v>39</v>
      </c>
      <c r="C67" s="81"/>
      <c r="D67" s="81"/>
      <c r="E67" s="81"/>
      <c r="F67" s="81"/>
      <c r="G67" s="79">
        <f>G66-G65</f>
        <v>7031618.4435000001</v>
      </c>
    </row>
    <row r="68" spans="1:7" ht="12" customHeight="1" x14ac:dyDescent="0.25">
      <c r="A68" s="68"/>
      <c r="B68" s="69" t="s">
        <v>40</v>
      </c>
      <c r="C68" s="70"/>
      <c r="D68" s="70"/>
      <c r="E68" s="70"/>
      <c r="F68" s="70"/>
      <c r="G68" s="65"/>
    </row>
    <row r="69" spans="1:7" ht="12.75" customHeight="1" thickBot="1" x14ac:dyDescent="0.3">
      <c r="A69" s="68"/>
      <c r="B69" s="82"/>
      <c r="C69" s="70"/>
      <c r="D69" s="70"/>
      <c r="E69" s="70"/>
      <c r="F69" s="70"/>
      <c r="G69" s="65"/>
    </row>
    <row r="70" spans="1:7" ht="12" customHeight="1" x14ac:dyDescent="0.25">
      <c r="A70" s="68"/>
      <c r="B70" s="94" t="s">
        <v>41</v>
      </c>
      <c r="C70" s="95"/>
      <c r="D70" s="95"/>
      <c r="E70" s="95"/>
      <c r="F70" s="96"/>
      <c r="G70" s="65"/>
    </row>
    <row r="71" spans="1:7" ht="12" customHeight="1" x14ac:dyDescent="0.25">
      <c r="A71" s="68"/>
      <c r="B71" s="97" t="s">
        <v>42</v>
      </c>
      <c r="C71" s="67"/>
      <c r="D71" s="67"/>
      <c r="E71" s="67"/>
      <c r="F71" s="98"/>
      <c r="G71" s="65"/>
    </row>
    <row r="72" spans="1:7" ht="12" customHeight="1" x14ac:dyDescent="0.25">
      <c r="A72" s="68"/>
      <c r="B72" s="97" t="s">
        <v>43</v>
      </c>
      <c r="C72" s="67"/>
      <c r="D72" s="67"/>
      <c r="E72" s="67"/>
      <c r="F72" s="98"/>
      <c r="G72" s="65"/>
    </row>
    <row r="73" spans="1:7" ht="12" customHeight="1" x14ac:dyDescent="0.25">
      <c r="A73" s="68"/>
      <c r="B73" s="97" t="s">
        <v>44</v>
      </c>
      <c r="C73" s="67"/>
      <c r="D73" s="67"/>
      <c r="E73" s="67"/>
      <c r="F73" s="98"/>
      <c r="G73" s="65"/>
    </row>
    <row r="74" spans="1:7" ht="12" customHeight="1" x14ac:dyDescent="0.25">
      <c r="A74" s="68"/>
      <c r="B74" s="97" t="s">
        <v>45</v>
      </c>
      <c r="C74" s="67"/>
      <c r="D74" s="67"/>
      <c r="E74" s="67"/>
      <c r="F74" s="98"/>
      <c r="G74" s="65"/>
    </row>
    <row r="75" spans="1:7" ht="12" customHeight="1" x14ac:dyDescent="0.25">
      <c r="A75" s="68"/>
      <c r="B75" s="97" t="s">
        <v>46</v>
      </c>
      <c r="C75" s="67"/>
      <c r="D75" s="67"/>
      <c r="E75" s="67"/>
      <c r="F75" s="98"/>
      <c r="G75" s="65"/>
    </row>
    <row r="76" spans="1:7" ht="12.75" customHeight="1" thickBot="1" x14ac:dyDescent="0.3">
      <c r="A76" s="68"/>
      <c r="B76" s="99" t="s">
        <v>47</v>
      </c>
      <c r="C76" s="100"/>
      <c r="D76" s="100"/>
      <c r="E76" s="100"/>
      <c r="F76" s="101"/>
      <c r="G76" s="65"/>
    </row>
    <row r="77" spans="1:7" ht="12.75" customHeight="1" x14ac:dyDescent="0.25">
      <c r="A77" s="68"/>
      <c r="B77" s="92"/>
      <c r="C77" s="67"/>
      <c r="D77" s="67"/>
      <c r="E77" s="67"/>
      <c r="F77" s="67"/>
      <c r="G77" s="65"/>
    </row>
    <row r="78" spans="1:7" ht="15" customHeight="1" thickBot="1" x14ac:dyDescent="0.3">
      <c r="A78" s="68"/>
      <c r="B78" s="150" t="s">
        <v>48</v>
      </c>
      <c r="C78" s="151"/>
      <c r="D78" s="91"/>
      <c r="E78" s="58"/>
      <c r="F78" s="58"/>
      <c r="G78" s="65"/>
    </row>
    <row r="79" spans="1:7" ht="12" customHeight="1" x14ac:dyDescent="0.25">
      <c r="A79" s="68"/>
      <c r="B79" s="84" t="s">
        <v>33</v>
      </c>
      <c r="C79" s="59" t="s">
        <v>49</v>
      </c>
      <c r="D79" s="85" t="s">
        <v>50</v>
      </c>
      <c r="E79" s="58"/>
      <c r="F79" s="58"/>
      <c r="G79" s="65"/>
    </row>
    <row r="80" spans="1:7" ht="12" customHeight="1" x14ac:dyDescent="0.25">
      <c r="A80" s="68"/>
      <c r="B80" s="86" t="s">
        <v>51</v>
      </c>
      <c r="C80" s="60">
        <f>+G27</f>
        <v>1701000</v>
      </c>
      <c r="D80" s="87">
        <f>(C80/C86)</f>
        <v>0.49043047089562625</v>
      </c>
      <c r="E80" s="58"/>
      <c r="F80" s="58"/>
      <c r="G80" s="65"/>
    </row>
    <row r="81" spans="1:7" ht="12" customHeight="1" x14ac:dyDescent="0.25">
      <c r="A81" s="68"/>
      <c r="B81" s="86" t="s">
        <v>52</v>
      </c>
      <c r="C81" s="61">
        <f>+G32</f>
        <v>0</v>
      </c>
      <c r="D81" s="87">
        <v>0</v>
      </c>
      <c r="E81" s="58"/>
      <c r="F81" s="58"/>
      <c r="G81" s="65"/>
    </row>
    <row r="82" spans="1:7" ht="12" customHeight="1" x14ac:dyDescent="0.25">
      <c r="A82" s="68"/>
      <c r="B82" s="86" t="s">
        <v>53</v>
      </c>
      <c r="C82" s="60">
        <f>+G37</f>
        <v>135000</v>
      </c>
      <c r="D82" s="87">
        <f>(C82/C86)</f>
        <v>3.8923053245684618E-2</v>
      </c>
      <c r="E82" s="58"/>
      <c r="F82" s="58"/>
      <c r="G82" s="65"/>
    </row>
    <row r="83" spans="1:7" ht="12" customHeight="1" x14ac:dyDescent="0.25">
      <c r="A83" s="68"/>
      <c r="B83" s="86" t="s">
        <v>25</v>
      </c>
      <c r="C83" s="60">
        <f>+G55</f>
        <v>1102061.18</v>
      </c>
      <c r="D83" s="87">
        <f>(C83/C86)</f>
        <v>0.31774508140105201</v>
      </c>
      <c r="E83" s="58"/>
      <c r="F83" s="58"/>
      <c r="G83" s="65"/>
    </row>
    <row r="84" spans="1:7" ht="12" customHeight="1" x14ac:dyDescent="0.25">
      <c r="A84" s="68"/>
      <c r="B84" s="86" t="s">
        <v>54</v>
      </c>
      <c r="C84" s="62">
        <f>+G61</f>
        <v>365159.35</v>
      </c>
      <c r="D84" s="87">
        <f>(C84/C86)</f>
        <v>0.10528234683858952</v>
      </c>
      <c r="E84" s="64"/>
      <c r="F84" s="64"/>
      <c r="G84" s="65"/>
    </row>
    <row r="85" spans="1:7" ht="12" customHeight="1" x14ac:dyDescent="0.25">
      <c r="A85" s="68"/>
      <c r="B85" s="86" t="s">
        <v>55</v>
      </c>
      <c r="C85" s="62">
        <f>+G64</f>
        <v>165161.02650000001</v>
      </c>
      <c r="D85" s="87">
        <f>(C85/C86)</f>
        <v>4.7619047619047623E-2</v>
      </c>
      <c r="E85" s="64"/>
      <c r="F85" s="64"/>
      <c r="G85" s="65"/>
    </row>
    <row r="86" spans="1:7" ht="12.75" customHeight="1" thickBot="1" x14ac:dyDescent="0.3">
      <c r="A86" s="68"/>
      <c r="B86" s="88" t="s">
        <v>56</v>
      </c>
      <c r="C86" s="89">
        <f>SUM(C80:C85)</f>
        <v>3468381.5564999999</v>
      </c>
      <c r="D86" s="90">
        <f>SUM(D80:D85)</f>
        <v>1</v>
      </c>
      <c r="E86" s="64"/>
      <c r="F86" s="64"/>
      <c r="G86" s="65"/>
    </row>
    <row r="87" spans="1:7" ht="12" customHeight="1" x14ac:dyDescent="0.25">
      <c r="A87" s="68"/>
      <c r="B87" s="82"/>
      <c r="C87" s="70"/>
      <c r="D87" s="70"/>
      <c r="E87" s="70"/>
      <c r="F87" s="70"/>
      <c r="G87" s="65"/>
    </row>
    <row r="88" spans="1:7" ht="12.75" customHeight="1" x14ac:dyDescent="0.25">
      <c r="A88" s="68"/>
      <c r="B88" s="83"/>
      <c r="C88" s="70"/>
      <c r="D88" s="70"/>
      <c r="E88" s="70"/>
      <c r="F88" s="70"/>
      <c r="G88" s="65"/>
    </row>
    <row r="89" spans="1:7" ht="12" customHeight="1" thickBot="1" x14ac:dyDescent="0.3">
      <c r="A89" s="57"/>
      <c r="B89" s="103"/>
      <c r="C89" s="104" t="s">
        <v>116</v>
      </c>
      <c r="D89" s="105"/>
      <c r="E89" s="106"/>
      <c r="F89" s="63"/>
      <c r="G89" s="65"/>
    </row>
    <row r="90" spans="1:7" ht="12" customHeight="1" x14ac:dyDescent="0.25">
      <c r="A90" s="68"/>
      <c r="B90" s="107" t="s">
        <v>117</v>
      </c>
      <c r="C90" s="108">
        <v>2500</v>
      </c>
      <c r="D90" s="158">
        <v>3000</v>
      </c>
      <c r="E90" s="159">
        <v>3500</v>
      </c>
      <c r="F90" s="102"/>
      <c r="G90" s="66"/>
    </row>
    <row r="91" spans="1:7" ht="12.75" customHeight="1" thickBot="1" x14ac:dyDescent="0.3">
      <c r="A91" s="68"/>
      <c r="B91" s="88" t="s">
        <v>118</v>
      </c>
      <c r="C91" s="89">
        <f>(G65/C90)</f>
        <v>1387.3526225999999</v>
      </c>
      <c r="D91" s="89">
        <f>(C86/D90)</f>
        <v>1156.1271855</v>
      </c>
      <c r="E91" s="110">
        <f>(G65/E90)</f>
        <v>990.96615899999995</v>
      </c>
      <c r="F91" s="102"/>
      <c r="G91" s="66"/>
    </row>
    <row r="92" spans="1:7" ht="15.6" customHeight="1" x14ac:dyDescent="0.25">
      <c r="A92" s="68"/>
      <c r="B92" s="93" t="s">
        <v>57</v>
      </c>
      <c r="C92" s="67"/>
      <c r="D92" s="67"/>
      <c r="E92" s="67"/>
      <c r="F92" s="67"/>
      <c r="G92" s="67"/>
    </row>
  </sheetData>
  <mergeCells count="9">
    <mergeCell ref="E15:F15"/>
    <mergeCell ref="B17:G17"/>
    <mergeCell ref="B78:C7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6160C9-CE06-4FA0-B2DD-68491DA42AE8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c5dbce2d-49dc-4afe-a5b0-d7fb7a901161"/>
    <ds:schemaRef ds:uri="http://purl.org/dc/dcmitype/"/>
    <ds:schemaRef ds:uri="http://schemas.openxmlformats.org/package/2006/metadata/core-properties"/>
    <ds:schemaRef ds:uri="http://schemas.microsoft.com/office/2006/metadata/properties"/>
    <ds:schemaRef ds:uri="1030f0af-99cb-42f1-88fc-acec73331192"/>
    <ds:schemaRef ds:uri="http://purl.org/dc/terms/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AA0BCE4-0FBC-42CD-A88C-CFA6A3042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0966D2-2484-4F33-82A2-EAC0E8F2B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