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os Andes/"/>
    </mc:Choice>
  </mc:AlternateContent>
  <xr:revisionPtr revIDLastSave="1" documentId="11_FA0C80A52D4553C61052D55DFD923AF703B161FB" xr6:coauthVersionLast="47" xr6:coauthVersionMax="47" xr10:uidLastSave="{CF963A4A-EFA9-4BAA-91B8-72B473D04E54}"/>
  <bookViews>
    <workbookView xWindow="-120" yWindow="-120" windowWidth="20730" windowHeight="11040" activeTab="1" xr2:uid="{00000000-000D-0000-FFFF-FFFF00000000}"/>
  </bookViews>
  <sheets>
    <sheet name="Nogal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2" l="1"/>
  <c r="G68" i="2"/>
  <c r="G67" i="2"/>
  <c r="G66" i="2"/>
  <c r="G69" i="2" s="1"/>
  <c r="C92" i="2" s="1"/>
  <c r="G60" i="2"/>
  <c r="G53" i="2"/>
  <c r="G50" i="2"/>
  <c r="G46" i="2"/>
  <c r="G45" i="2"/>
  <c r="G39" i="2"/>
  <c r="G37" i="2"/>
  <c r="G36" i="2"/>
  <c r="G26" i="2"/>
  <c r="G25" i="2"/>
  <c r="G24" i="2"/>
  <c r="G23" i="2"/>
  <c r="G22" i="2"/>
  <c r="G21" i="2"/>
  <c r="G27" i="2" l="1"/>
  <c r="G40" i="2"/>
  <c r="C90" i="2" s="1"/>
  <c r="G62" i="2"/>
  <c r="C91" i="2" s="1"/>
  <c r="G71" i="2"/>
  <c r="G72" i="2" s="1"/>
  <c r="C88" i="2"/>
  <c r="G60" i="1"/>
  <c r="G53" i="1"/>
  <c r="G51" i="1"/>
  <c r="G50" i="1"/>
  <c r="G49" i="1"/>
  <c r="G46" i="1"/>
  <c r="G45" i="1"/>
  <c r="G36" i="1"/>
  <c r="G37" i="1"/>
  <c r="G39" i="1"/>
  <c r="G26" i="1"/>
  <c r="G25" i="1"/>
  <c r="G24" i="1"/>
  <c r="G23" i="1"/>
  <c r="G22" i="1"/>
  <c r="G21" i="1"/>
  <c r="G12" i="1"/>
  <c r="G73" i="2" l="1"/>
  <c r="C93" i="2"/>
  <c r="G62" i="1"/>
  <c r="C92" i="1"/>
  <c r="D89" i="1" s="1"/>
  <c r="G67" i="1"/>
  <c r="G72" i="1"/>
  <c r="E100" i="2" l="1"/>
  <c r="D100" i="2"/>
  <c r="G75" i="2"/>
  <c r="C100" i="2"/>
  <c r="C94" i="2"/>
  <c r="D86" i="1"/>
  <c r="D90" i="1"/>
  <c r="D91" i="1"/>
  <c r="G27" i="1"/>
  <c r="D88" i="1"/>
  <c r="G40" i="1"/>
  <c r="D92" i="2" l="1"/>
  <c r="D91" i="2"/>
  <c r="D90" i="2"/>
  <c r="D88" i="2"/>
  <c r="D93" i="2"/>
  <c r="D92" i="1"/>
  <c r="G69" i="1"/>
  <c r="G70" i="1" s="1"/>
  <c r="G71" i="1" s="1"/>
  <c r="D98" i="1" s="1"/>
  <c r="D94" i="2" l="1"/>
  <c r="E98" i="1"/>
  <c r="G73" i="1"/>
</calcChain>
</file>

<file path=xl/sharedStrings.xml><?xml version="1.0" encoding="utf-8"?>
<sst xmlns="http://schemas.openxmlformats.org/spreadsheetml/2006/main" count="350" uniqueCount="135">
  <si>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</si>
  <si>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</si>
  <si>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</si>
  <si>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</si>
  <si>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</si>
  <si>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</si>
  <si>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</si>
  <si>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</si>
  <si>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</si>
  <si>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</si>
  <si>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</si>
  <si>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</si>
  <si>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</si>
  <si>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</si>
  <si>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</si>
  <si>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</si>
  <si>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</si>
  <si>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</si>
  <si>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</si>
  <si>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</si>
  <si>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</si>
  <si>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</si>
  <si>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</si>
  <si>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</si>
  <si>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</si>
  <si>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</si>
  <si>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</si>
  <si>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</si>
  <si>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</si>
  <si>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</si>
  <si>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</si>
  <si>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</si>
  <si>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</si>
  <si>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</si>
  <si>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</si>
  <si>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</si>
  <si>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</si>
  <si>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</si>
  <si>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</si>
  <si>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</si>
  <si>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</si>
  <si>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</si>
  <si>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</si>
  <si>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</si>
  <si>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</si>
  <si>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</si>
  <si>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</si>
  <si>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</si>
  <si>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</si>
  <si>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</si>
  <si>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</si>
  <si>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</si>
  <si>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</si>
  <si>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</si>
  <si>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</si>
  <si>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</si>
  <si>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</si>
  <si>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NOGAL</t>
  </si>
  <si>
    <t>SERR</t>
  </si>
  <si>
    <t>MEDIO</t>
  </si>
  <si>
    <t>VALPARAISO</t>
  </si>
  <si>
    <t xml:space="preserve">ABRIL A JUNIO </t>
  </si>
  <si>
    <t>MERCADO INTERNO</t>
  </si>
  <si>
    <t xml:space="preserve">MARZO A ABRIL </t>
  </si>
  <si>
    <t>SEQUÍA, HELADAS</t>
  </si>
  <si>
    <t>RENDIMIENTO (kg/Há.)</t>
  </si>
  <si>
    <t>PODA  (208 PLANTAS /HA -  6 x 8 M)</t>
  </si>
  <si>
    <t>PLANTA</t>
  </si>
  <si>
    <t>JUNIO A JULIO</t>
  </si>
  <si>
    <t>RIEGO</t>
  </si>
  <si>
    <t>SEPTIEMBRE A MARZO</t>
  </si>
  <si>
    <t>FERTILIZACIÓN</t>
  </si>
  <si>
    <t>SEPTIEMBRE A DICIEMBRE</t>
  </si>
  <si>
    <t>CONTROL MALEZAS</t>
  </si>
  <si>
    <t>JUNIO A ABRIL</t>
  </si>
  <si>
    <t>COSECHA Y ACARREO</t>
  </si>
  <si>
    <t>RASTRAJES</t>
  </si>
  <si>
    <t>MAYO A OCTUBRE</t>
  </si>
  <si>
    <t>MELGADURA</t>
  </si>
  <si>
    <t>APLIC. PESTICIDAS</t>
  </si>
  <si>
    <t>AGOSTO A ABRIL</t>
  </si>
  <si>
    <t>COSECHA</t>
  </si>
  <si>
    <t>ÚREA</t>
  </si>
  <si>
    <t>MURIATO DE POTASIO</t>
  </si>
  <si>
    <t>JULIO</t>
  </si>
  <si>
    <t>ABONO FOLIAR- ZINC</t>
  </si>
  <si>
    <t>Lts</t>
  </si>
  <si>
    <t>OCTUBRE</t>
  </si>
  <si>
    <t>INSECTICIDA</t>
  </si>
  <si>
    <t>CLORPIRIFOS</t>
  </si>
  <si>
    <t>ACEITE CITROLIV</t>
  </si>
  <si>
    <t>LAMBDACYHALOTRINA (KARATE, ZERO)</t>
  </si>
  <si>
    <t>ACARICIDA</t>
  </si>
  <si>
    <t>ABAMECTINA</t>
  </si>
  <si>
    <t>REGULADOR CRECIMIENTO</t>
  </si>
  <si>
    <t>HERBICIDA</t>
  </si>
  <si>
    <t>GLIFOSATO</t>
  </si>
  <si>
    <t>MCPA SAL POTASICA</t>
  </si>
  <si>
    <t xml:space="preserve">JUNIO A ABRIL </t>
  </si>
  <si>
    <t>Pesimista</t>
  </si>
  <si>
    <t>Normal</t>
  </si>
  <si>
    <t>Optimista</t>
  </si>
  <si>
    <t>ESCENARIOS COSTO UNITARIO  ($/kg)</t>
  </si>
  <si>
    <t>Rendimiento kg/hà)</t>
  </si>
  <si>
    <t>Costo unitario ($/kg) (*)</t>
  </si>
  <si>
    <t>PRECIO ESPERADO ($/kg)</t>
  </si>
  <si>
    <t>SAN ESTEBAN,CALLE LARGA,LOS ANDES</t>
  </si>
  <si>
    <t xml:space="preserve">MARZO ABRIL </t>
  </si>
  <si>
    <t>ESPIRODICLOFENO ( ENVIDOR,KONAN,SPRINGER)</t>
  </si>
  <si>
    <t>N° Jornadas   /Unidad</t>
  </si>
  <si>
    <t>MARZO-ABRIL</t>
  </si>
  <si>
    <t>NOVIEMBRE A MARZO</t>
  </si>
  <si>
    <t>NOVIEMBRE-ENERO</t>
  </si>
  <si>
    <t>CONTROL DE PLAGAS/ENFERMEDADES</t>
  </si>
  <si>
    <t>LOS ANDES</t>
  </si>
  <si>
    <t>MAYO A ABRIL</t>
  </si>
  <si>
    <t>MARZO,OCTUBRE,DICIEMBRE</t>
  </si>
  <si>
    <t>Grs</t>
  </si>
  <si>
    <t xml:space="preserve">RETAIN </t>
  </si>
  <si>
    <t>ETREL</t>
  </si>
  <si>
    <t>FEBRERO</t>
  </si>
  <si>
    <t>CIANAMIDA HIDROGENADA</t>
  </si>
  <si>
    <t>AGOSTO</t>
  </si>
  <si>
    <t>Kg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</si>
  <si>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</si>
  <si>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</si>
  <si>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($/kg)CON IVA</t>
  </si>
  <si>
    <t>NEB</t>
  </si>
  <si>
    <t>COSTO ELECTRICIDAD/DIESEL</t>
  </si>
  <si>
    <t>UNIDAD</t>
  </si>
  <si>
    <t>PAGO AGUA CANAL</t>
  </si>
  <si>
    <t>ENERO A DICIEMBRE</t>
  </si>
  <si>
    <t>TRANSPORTE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</si>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</sst>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38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.5"/>
      <color rgb="FF201F1E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9"/>
      <color indexed="9"/>
      <name val="Calibri"/>
      <family val="2"/>
    </font>
    <font>
      <b/>
      <sz val="9"/>
      <color theme="1"/>
      <name val="Helvetica Neue"/>
      <family val="2"/>
      <scheme val="minor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theme="1"/>
      <name val="Arial Narrow"/>
      <family val="2"/>
    </font>
    <font>
      <sz val="8"/>
      <color indexed="8"/>
      <name val="Calibri"/>
      <family val="2"/>
    </font>
    <font>
      <b/>
      <sz val="7"/>
      <color theme="1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sz val="10"/>
      <color indexed="8"/>
      <name val="Times New Roman"/>
      <family val="1"/>
    </font>
    <font>
      <b/>
      <sz val="7"/>
      <color rgb="FFFEFEFE"/>
      <name val="Calibri"/>
      <family val="2"/>
    </font>
    <font>
      <b/>
      <sz val="7"/>
      <color rgb="FFFFFFFF"/>
      <name val="Calibri"/>
      <family val="2"/>
    </font>
    <font>
      <b/>
      <sz val="7"/>
      <color rgb="FF000000"/>
      <name val="Calibri"/>
      <family val="2"/>
    </font>
    <font>
      <sz val="7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D8D8D8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0" fontId="3" fillId="0" borderId="0" xfId="0" applyFont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5" fillId="3" borderId="5" xfId="0" applyNumberFormat="1" applyFont="1" applyFill="1" applyBorder="1" applyAlignment="1">
      <alignment vertical="center" wrapText="1"/>
    </xf>
    <xf numFmtId="0" fontId="6" fillId="0" borderId="50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6" fillId="0" borderId="50" xfId="0" applyNumberFormat="1" applyFont="1" applyBorder="1" applyAlignment="1">
      <alignment horizontal="right" vertical="center"/>
    </xf>
    <xf numFmtId="0" fontId="6" fillId="10" borderId="50" xfId="0" applyFont="1" applyFill="1" applyBorder="1" applyAlignment="1">
      <alignment horizontal="right" vertical="center" wrapText="1"/>
    </xf>
    <xf numFmtId="0" fontId="7" fillId="10" borderId="50" xfId="0" applyFont="1" applyFill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 wrapText="1"/>
    </xf>
    <xf numFmtId="0" fontId="7" fillId="0" borderId="50" xfId="0" applyFont="1" applyBorder="1" applyAlignment="1">
      <alignment horizontal="right" vertical="center" wrapText="1"/>
    </xf>
    <xf numFmtId="0" fontId="7" fillId="10" borderId="50" xfId="0" applyFont="1" applyFill="1" applyBorder="1" applyAlignment="1">
      <alignment horizontal="right" vertical="center" wrapText="1"/>
    </xf>
    <xf numFmtId="14" fontId="6" fillId="0" borderId="50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7" fillId="0" borderId="50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3" fontId="7" fillId="0" borderId="50" xfId="0" applyNumberFormat="1" applyFont="1" applyBorder="1" applyAlignment="1">
      <alignment vertical="center"/>
    </xf>
    <xf numFmtId="3" fontId="1" fillId="2" borderId="12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horizontal="center" vertical="center" wrapText="1"/>
    </xf>
    <xf numFmtId="3" fontId="7" fillId="0" borderId="50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5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65" fontId="5" fillId="6" borderId="31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5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9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0" xfId="0" applyFont="1" applyFill="1" applyBorder="1" applyAlignment="1"/>
    <xf numFmtId="49" fontId="9" fillId="8" borderId="32" xfId="0" applyNumberFormat="1" applyFont="1" applyFill="1" applyBorder="1" applyAlignment="1">
      <alignment vertical="center"/>
    </xf>
    <xf numFmtId="49" fontId="9" fillId="8" borderId="21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9" fillId="8" borderId="36" xfId="0" applyNumberFormat="1" applyFont="1" applyFill="1" applyBorder="1" applyAlignment="1">
      <alignment vertical="center"/>
    </xf>
    <xf numFmtId="166" fontId="9" fillId="8" borderId="37" xfId="0" applyNumberFormat="1" applyFont="1" applyFill="1" applyBorder="1" applyAlignment="1">
      <alignment vertical="center"/>
    </xf>
    <xf numFmtId="9" fontId="9" fillId="8" borderId="38" xfId="0" applyNumberFormat="1" applyFont="1" applyFill="1" applyBorder="1" applyAlignment="1">
      <alignment vertical="center"/>
    </xf>
    <xf numFmtId="0" fontId="1" fillId="11" borderId="51" xfId="0" applyFont="1" applyFill="1" applyBorder="1" applyAlignment="1">
      <alignment vertical="center" wrapText="1"/>
    </xf>
    <xf numFmtId="0" fontId="12" fillId="11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11" borderId="52" xfId="0" applyFont="1" applyFill="1" applyBorder="1" applyAlignment="1">
      <alignment vertical="center" wrapText="1"/>
    </xf>
    <xf numFmtId="0" fontId="1" fillId="0" borderId="0" xfId="0" applyNumberFormat="1" applyFont="1" applyAlignment="1"/>
    <xf numFmtId="0" fontId="13" fillId="11" borderId="53" xfId="0" applyFont="1" applyFill="1" applyBorder="1" applyAlignment="1">
      <alignment vertical="center" wrapText="1"/>
    </xf>
    <xf numFmtId="0" fontId="12" fillId="11" borderId="54" xfId="0" applyFont="1" applyFill="1" applyBorder="1" applyAlignment="1">
      <alignment horizontal="center" vertical="center" wrapText="1"/>
    </xf>
    <xf numFmtId="0" fontId="13" fillId="11" borderId="54" xfId="0" applyFont="1" applyFill="1" applyBorder="1" applyAlignment="1">
      <alignment horizontal="center" vertical="center" wrapText="1"/>
    </xf>
    <xf numFmtId="0" fontId="14" fillId="12" borderId="55" xfId="0" applyFont="1" applyFill="1" applyBorder="1" applyAlignment="1">
      <alignment vertical="center" wrapText="1"/>
    </xf>
    <xf numFmtId="0" fontId="14" fillId="12" borderId="56" xfId="0" applyFont="1" applyFill="1" applyBorder="1" applyAlignment="1">
      <alignment horizontal="right" vertical="center" wrapText="1"/>
    </xf>
    <xf numFmtId="0" fontId="14" fillId="12" borderId="57" xfId="0" applyFont="1" applyFill="1" applyBorder="1" applyAlignment="1">
      <alignment horizontal="right" vertical="center" wrapText="1"/>
    </xf>
    <xf numFmtId="0" fontId="14" fillId="12" borderId="58" xfId="0" applyFont="1" applyFill="1" applyBorder="1" applyAlignment="1">
      <alignment vertical="center" wrapText="1"/>
    </xf>
    <xf numFmtId="165" fontId="14" fillId="12" borderId="59" xfId="0" applyNumberFormat="1" applyFont="1" applyFill="1" applyBorder="1" applyAlignment="1">
      <alignment horizontal="right" vertical="center" wrapText="1"/>
    </xf>
    <xf numFmtId="165" fontId="14" fillId="12" borderId="49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16" fillId="0" borderId="50" xfId="0" applyFont="1" applyBorder="1" applyAlignment="1">
      <alignment horizontal="right" vertical="center"/>
    </xf>
    <xf numFmtId="0" fontId="17" fillId="2" borderId="7" xfId="0" applyFont="1" applyFill="1" applyBorder="1" applyAlignment="1"/>
    <xf numFmtId="3" fontId="16" fillId="0" borderId="50" xfId="0" applyNumberFormat="1" applyFont="1" applyBorder="1" applyAlignment="1">
      <alignment horizontal="right" vertical="center"/>
    </xf>
    <xf numFmtId="0" fontId="17" fillId="2" borderId="8" xfId="0" applyFont="1" applyFill="1" applyBorder="1" applyAlignment="1">
      <alignment wrapText="1"/>
    </xf>
    <xf numFmtId="14" fontId="17" fillId="2" borderId="9" xfId="0" applyNumberFormat="1" applyFont="1" applyFill="1" applyBorder="1" applyAlignment="1"/>
    <xf numFmtId="0" fontId="17" fillId="2" borderId="3" xfId="0" applyFont="1" applyFill="1" applyBorder="1" applyAlignment="1"/>
    <xf numFmtId="0" fontId="17" fillId="2" borderId="9" xfId="0" applyFont="1" applyFill="1" applyBorder="1" applyAlignment="1"/>
    <xf numFmtId="0" fontId="17" fillId="2" borderId="9" xfId="0" applyFont="1" applyFill="1" applyBorder="1" applyAlignment="1">
      <alignment horizontal="justify" wrapText="1"/>
    </xf>
    <xf numFmtId="0" fontId="17" fillId="2" borderId="11" xfId="0" applyFont="1" applyFill="1" applyBorder="1" applyAlignment="1"/>
    <xf numFmtId="0" fontId="17" fillId="2" borderId="12" xfId="0" applyFont="1" applyFill="1" applyBorder="1" applyAlignment="1">
      <alignment horizontal="left"/>
    </xf>
    <xf numFmtId="0" fontId="17" fillId="2" borderId="12" xfId="0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vertical="center"/>
    </xf>
    <xf numFmtId="0" fontId="20" fillId="0" borderId="50" xfId="0" applyFont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vertical="center"/>
    </xf>
    <xf numFmtId="3" fontId="17" fillId="2" borderId="12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/>
    <xf numFmtId="0" fontId="21" fillId="0" borderId="0" xfId="0" applyNumberFormat="1" applyFont="1" applyAlignment="1"/>
    <xf numFmtId="0" fontId="21" fillId="0" borderId="0" xfId="0" applyFont="1" applyAlignment="1"/>
    <xf numFmtId="49" fontId="18" fillId="3" borderId="15" xfId="0" applyNumberFormat="1" applyFont="1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vertical="center"/>
    </xf>
    <xf numFmtId="0" fontId="17" fillId="2" borderId="17" xfId="0" applyFont="1" applyFill="1" applyBorder="1" applyAlignment="1"/>
    <xf numFmtId="0" fontId="17" fillId="2" borderId="18" xfId="0" applyFont="1" applyFill="1" applyBorder="1" applyAlignment="1"/>
    <xf numFmtId="3" fontId="17" fillId="2" borderId="18" xfId="0" applyNumberFormat="1" applyFont="1" applyFill="1" applyBorder="1" applyAlignment="1"/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 wrapText="1"/>
    </xf>
    <xf numFmtId="0" fontId="20" fillId="0" borderId="50" xfId="0" applyFont="1" applyFill="1" applyBorder="1" applyAlignment="1">
      <alignment vertical="center" wrapText="1"/>
    </xf>
    <xf numFmtId="0" fontId="20" fillId="0" borderId="50" xfId="0" applyFont="1" applyFill="1" applyBorder="1" applyAlignment="1">
      <alignment horizontal="center" vertical="center" wrapText="1"/>
    </xf>
    <xf numFmtId="3" fontId="20" fillId="0" borderId="50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vertical="center"/>
    </xf>
    <xf numFmtId="3" fontId="0" fillId="0" borderId="0" xfId="0" applyNumberFormat="1" applyFont="1" applyAlignment="1"/>
    <xf numFmtId="49" fontId="23" fillId="3" borderId="15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/>
    </xf>
    <xf numFmtId="3" fontId="23" fillId="3" borderId="15" xfId="0" applyNumberFormat="1" applyFont="1" applyFill="1" applyBorder="1" applyAlignment="1">
      <alignment vertical="center"/>
    </xf>
    <xf numFmtId="0" fontId="24" fillId="0" borderId="0" xfId="0" applyNumberFormat="1" applyFont="1" applyAlignment="1"/>
    <xf numFmtId="0" fontId="17" fillId="2" borderId="18" xfId="0" applyFont="1" applyFill="1" applyBorder="1" applyAlignment="1">
      <alignment horizontal="center"/>
    </xf>
    <xf numFmtId="49" fontId="15" fillId="3" borderId="60" xfId="0" applyNumberFormat="1" applyFont="1" applyFill="1" applyBorder="1" applyAlignment="1">
      <alignment horizontal="center" vertical="center"/>
    </xf>
    <xf numFmtId="49" fontId="15" fillId="3" borderId="60" xfId="0" applyNumberFormat="1" applyFont="1" applyFill="1" applyBorder="1" applyAlignment="1">
      <alignment horizontal="center" vertical="center" wrapText="1"/>
    </xf>
    <xf numFmtId="0" fontId="25" fillId="2" borderId="22" xfId="0" applyFont="1" applyFill="1" applyBorder="1" applyAlignment="1"/>
    <xf numFmtId="49" fontId="26" fillId="2" borderId="50" xfId="0" applyNumberFormat="1" applyFont="1" applyFill="1" applyBorder="1" applyAlignment="1">
      <alignment wrapText="1"/>
    </xf>
    <xf numFmtId="49" fontId="26" fillId="2" borderId="50" xfId="0" applyNumberFormat="1" applyFont="1" applyFill="1" applyBorder="1" applyAlignment="1">
      <alignment horizontal="center"/>
    </xf>
    <xf numFmtId="3" fontId="26" fillId="2" borderId="50" xfId="0" applyNumberFormat="1" applyFont="1" applyFill="1" applyBorder="1" applyAlignment="1"/>
    <xf numFmtId="49" fontId="26" fillId="2" borderId="50" xfId="0" applyNumberFormat="1" applyFont="1" applyFill="1" applyBorder="1" applyAlignment="1">
      <alignment horizontal="center" wrapText="1"/>
    </xf>
    <xf numFmtId="0" fontId="25" fillId="0" borderId="0" xfId="0" applyNumberFormat="1" applyFont="1" applyAlignment="1"/>
    <xf numFmtId="0" fontId="25" fillId="0" borderId="0" xfId="0" applyFont="1" applyAlignment="1"/>
    <xf numFmtId="164" fontId="26" fillId="2" borderId="50" xfId="0" applyNumberFormat="1" applyFont="1" applyFill="1" applyBorder="1" applyAlignment="1"/>
    <xf numFmtId="49" fontId="23" fillId="3" borderId="61" xfId="0" applyNumberFormat="1" applyFont="1" applyFill="1" applyBorder="1" applyAlignment="1">
      <alignment vertical="center"/>
    </xf>
    <xf numFmtId="0" fontId="23" fillId="3" borderId="61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vertical="center"/>
    </xf>
    <xf numFmtId="3" fontId="23" fillId="3" borderId="61" xfId="0" applyNumberFormat="1" applyFont="1" applyFill="1" applyBorder="1" applyAlignment="1">
      <alignment vertical="center"/>
    </xf>
    <xf numFmtId="0" fontId="17" fillId="2" borderId="23" xfId="0" applyFont="1" applyFill="1" applyBorder="1" applyAlignment="1"/>
    <xf numFmtId="3" fontId="17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27" fillId="5" borderId="30" xfId="0" applyFont="1" applyFill="1" applyBorder="1" applyAlignment="1">
      <alignment vertical="center"/>
    </xf>
    <xf numFmtId="165" fontId="15" fillId="6" borderId="31" xfId="0" applyNumberFormat="1" applyFont="1" applyFill="1" applyBorder="1" applyAlignment="1">
      <alignment vertical="center"/>
    </xf>
    <xf numFmtId="49" fontId="0" fillId="2" borderId="20" xfId="0" applyNumberFormat="1" applyFont="1" applyFill="1" applyBorder="1" applyAlignment="1">
      <alignment vertical="center"/>
    </xf>
    <xf numFmtId="0" fontId="27" fillId="2" borderId="20" xfId="0" applyFont="1" applyFill="1" applyBorder="1" applyAlignment="1">
      <alignment vertical="center"/>
    </xf>
    <xf numFmtId="165" fontId="15" fillId="2" borderId="2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9" fillId="2" borderId="42" xfId="0" applyNumberFormat="1" applyFont="1" applyFill="1" applyBorder="1" applyAlignment="1">
      <alignment vertical="center"/>
    </xf>
    <xf numFmtId="0" fontId="25" fillId="2" borderId="43" xfId="0" applyFont="1" applyFill="1" applyBorder="1" applyAlignment="1"/>
    <xf numFmtId="0" fontId="25" fillId="2" borderId="44" xfId="0" applyFont="1" applyFill="1" applyBorder="1" applyAlignment="1"/>
    <xf numFmtId="49" fontId="25" fillId="2" borderId="45" xfId="0" applyNumberFormat="1" applyFont="1" applyFill="1" applyBorder="1" applyAlignment="1">
      <alignment vertical="center"/>
    </xf>
    <xf numFmtId="0" fontId="25" fillId="2" borderId="20" xfId="0" applyFont="1" applyFill="1" applyBorder="1" applyAlignment="1"/>
    <xf numFmtId="0" fontId="25" fillId="2" borderId="46" xfId="0" applyFont="1" applyFill="1" applyBorder="1" applyAlignment="1"/>
    <xf numFmtId="49" fontId="25" fillId="2" borderId="47" xfId="0" applyNumberFormat="1" applyFont="1" applyFill="1" applyBorder="1" applyAlignment="1">
      <alignment vertical="center"/>
    </xf>
    <xf numFmtId="0" fontId="25" fillId="2" borderId="48" xfId="0" applyFont="1" applyFill="1" applyBorder="1" applyAlignment="1"/>
    <xf numFmtId="0" fontId="25" fillId="2" borderId="49" xfId="0" applyFont="1" applyFill="1" applyBorder="1" applyAlignment="1"/>
    <xf numFmtId="0" fontId="25" fillId="2" borderId="20" xfId="0" applyFont="1" applyFill="1" applyBorder="1" applyAlignment="1">
      <alignment vertical="center"/>
    </xf>
    <xf numFmtId="0" fontId="25" fillId="9" borderId="41" xfId="0" applyFont="1" applyFill="1" applyBorder="1" applyAlignment="1"/>
    <xf numFmtId="0" fontId="25" fillId="7" borderId="20" xfId="0" applyFont="1" applyFill="1" applyBorder="1" applyAlignment="1"/>
    <xf numFmtId="49" fontId="29" fillId="8" borderId="32" xfId="0" applyNumberFormat="1" applyFont="1" applyFill="1" applyBorder="1" applyAlignment="1">
      <alignment vertical="center"/>
    </xf>
    <xf numFmtId="49" fontId="29" fillId="8" borderId="21" xfId="0" applyNumberFormat="1" applyFont="1" applyFill="1" applyBorder="1" applyAlignment="1">
      <alignment vertical="center"/>
    </xf>
    <xf numFmtId="49" fontId="25" fillId="8" borderId="33" xfId="0" applyNumberFormat="1" applyFont="1" applyFill="1" applyBorder="1" applyAlignment="1"/>
    <xf numFmtId="49" fontId="29" fillId="2" borderId="34" xfId="0" applyNumberFormat="1" applyFont="1" applyFill="1" applyBorder="1" applyAlignment="1">
      <alignment vertical="center"/>
    </xf>
    <xf numFmtId="3" fontId="29" fillId="2" borderId="6" xfId="0" applyNumberFormat="1" applyFont="1" applyFill="1" applyBorder="1" applyAlignment="1">
      <alignment vertical="center"/>
    </xf>
    <xf numFmtId="9" fontId="25" fillId="2" borderId="35" xfId="0" applyNumberFormat="1" applyFont="1" applyFill="1" applyBorder="1" applyAlignment="1"/>
    <xf numFmtId="0" fontId="29" fillId="2" borderId="6" xfId="0" applyNumberFormat="1" applyFont="1" applyFill="1" applyBorder="1" applyAlignment="1">
      <alignment vertical="center"/>
    </xf>
    <xf numFmtId="166" fontId="29" fillId="2" borderId="6" xfId="0" applyNumberFormat="1" applyFont="1" applyFill="1" applyBorder="1" applyAlignment="1">
      <alignment vertical="center"/>
    </xf>
    <xf numFmtId="0" fontId="27" fillId="7" borderId="20" xfId="0" applyFont="1" applyFill="1" applyBorder="1" applyAlignment="1">
      <alignment vertical="center"/>
    </xf>
    <xf numFmtId="49" fontId="29" fillId="8" borderId="36" xfId="0" applyNumberFormat="1" applyFont="1" applyFill="1" applyBorder="1" applyAlignment="1">
      <alignment vertical="center"/>
    </xf>
    <xf numFmtId="166" fontId="29" fillId="8" borderId="37" xfId="0" applyNumberFormat="1" applyFont="1" applyFill="1" applyBorder="1" applyAlignment="1">
      <alignment vertical="center"/>
    </xf>
    <xf numFmtId="9" fontId="29" fillId="8" borderId="38" xfId="0" applyNumberFormat="1" applyFont="1" applyFill="1" applyBorder="1" applyAlignment="1">
      <alignment vertical="center"/>
    </xf>
    <xf numFmtId="0" fontId="32" fillId="2" borderId="20" xfId="0" applyFont="1" applyFill="1" applyBorder="1" applyAlignment="1">
      <alignment vertical="center"/>
    </xf>
    <xf numFmtId="0" fontId="33" fillId="11" borderId="51" xfId="0" applyFont="1" applyFill="1" applyBorder="1" applyAlignment="1">
      <alignment vertical="center" wrapText="1"/>
    </xf>
    <xf numFmtId="0" fontId="34" fillId="11" borderId="0" xfId="0" applyFont="1" applyFill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3" fillId="11" borderId="52" xfId="0" applyFont="1" applyFill="1" applyBorder="1" applyAlignment="1">
      <alignment vertical="center" wrapText="1"/>
    </xf>
    <xf numFmtId="0" fontId="35" fillId="11" borderId="53" xfId="0" applyFont="1" applyFill="1" applyBorder="1" applyAlignment="1">
      <alignment vertical="center" wrapText="1"/>
    </xf>
    <xf numFmtId="0" fontId="34" fillId="11" borderId="54" xfId="0" applyFont="1" applyFill="1" applyBorder="1" applyAlignment="1">
      <alignment horizontal="center" vertical="center" wrapText="1"/>
    </xf>
    <xf numFmtId="0" fontId="35" fillId="11" borderId="54" xfId="0" applyFont="1" applyFill="1" applyBorder="1" applyAlignment="1">
      <alignment horizontal="center" vertical="center" wrapText="1"/>
    </xf>
    <xf numFmtId="0" fontId="36" fillId="12" borderId="55" xfId="0" applyFont="1" applyFill="1" applyBorder="1" applyAlignment="1">
      <alignment vertical="center" wrapText="1"/>
    </xf>
    <xf numFmtId="0" fontId="36" fillId="12" borderId="56" xfId="0" applyFont="1" applyFill="1" applyBorder="1" applyAlignment="1">
      <alignment horizontal="right" vertical="center" wrapText="1"/>
    </xf>
    <xf numFmtId="0" fontId="36" fillId="12" borderId="57" xfId="0" applyFont="1" applyFill="1" applyBorder="1" applyAlignment="1">
      <alignment horizontal="right" vertical="center" wrapText="1"/>
    </xf>
    <xf numFmtId="0" fontId="36" fillId="12" borderId="58" xfId="0" applyFont="1" applyFill="1" applyBorder="1" applyAlignment="1">
      <alignment vertical="center" wrapText="1"/>
    </xf>
    <xf numFmtId="165" fontId="36" fillId="12" borderId="59" xfId="0" applyNumberFormat="1" applyFont="1" applyFill="1" applyBorder="1" applyAlignment="1">
      <alignment horizontal="right" vertical="center" wrapText="1"/>
    </xf>
    <xf numFmtId="165" fontId="36" fillId="12" borderId="49" xfId="0" applyNumberFormat="1" applyFont="1" applyFill="1" applyBorder="1" applyAlignment="1">
      <alignment horizontal="right" vertical="center" wrapText="1"/>
    </xf>
    <xf numFmtId="49" fontId="21" fillId="2" borderId="5" xfId="0" applyNumberFormat="1" applyFont="1" applyFill="1" applyBorder="1" applyAlignment="1">
      <alignment vertical="center" wrapText="1"/>
    </xf>
    <xf numFmtId="0" fontId="37" fillId="10" borderId="50" xfId="0" applyFont="1" applyFill="1" applyBorder="1" applyAlignment="1">
      <alignment horizontal="right" vertical="center"/>
    </xf>
    <xf numFmtId="3" fontId="37" fillId="0" borderId="50" xfId="0" applyNumberFormat="1" applyFont="1" applyBorder="1" applyAlignment="1">
      <alignment horizontal="right" vertical="center"/>
    </xf>
    <xf numFmtId="49" fontId="21" fillId="2" borderId="6" xfId="0" applyNumberFormat="1" applyFont="1" applyFill="1" applyBorder="1" applyAlignment="1"/>
    <xf numFmtId="0" fontId="21" fillId="2" borderId="6" xfId="0" applyFont="1" applyFill="1" applyBorder="1" applyAlignment="1"/>
    <xf numFmtId="0" fontId="37" fillId="0" borderId="50" xfId="0" applyFont="1" applyBorder="1" applyAlignment="1">
      <alignment horizontal="right" vertical="center" wrapText="1"/>
    </xf>
    <xf numFmtId="0" fontId="37" fillId="10" borderId="50" xfId="0" applyFont="1" applyFill="1" applyBorder="1" applyAlignment="1">
      <alignment horizontal="right" vertical="center" wrapText="1"/>
    </xf>
    <xf numFmtId="0" fontId="37" fillId="0" borderId="50" xfId="0" applyFont="1" applyBorder="1" applyAlignment="1">
      <alignment horizontal="right" vertical="center"/>
    </xf>
    <xf numFmtId="14" fontId="37" fillId="0" borderId="50" xfId="0" applyNumberFormat="1" applyFont="1" applyBorder="1" applyAlignment="1">
      <alignment horizontal="right" vertical="center"/>
    </xf>
    <xf numFmtId="49" fontId="11" fillId="9" borderId="39" xfId="0" applyNumberFormat="1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9" fillId="3" borderId="6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vertical="center"/>
    </xf>
    <xf numFmtId="0" fontId="29" fillId="9" borderId="40" xfId="0" applyFont="1" applyFill="1" applyBorder="1" applyAlignment="1">
      <alignment vertical="center"/>
    </xf>
    <xf numFmtId="49" fontId="18" fillId="3" borderId="6" xfId="0" applyNumberFormat="1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49" fontId="21" fillId="2" borderId="6" xfId="0" applyNumberFormat="1" applyFont="1" applyFill="1" applyBorder="1" applyAlignment="1">
      <alignment wrapText="1"/>
    </xf>
    <xf numFmtId="0" fontId="21" fillId="2" borderId="6" xfId="0" applyFont="1" applyFill="1" applyBorder="1" applyAlignment="1">
      <alignment wrapText="1"/>
    </xf>
    <xf numFmtId="49" fontId="21" fillId="2" borderId="6" xfId="0" applyNumberFormat="1" applyFont="1" applyFill="1" applyBorder="1" applyAlignment="1"/>
    <xf numFmtId="0" fontId="21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7500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486092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34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zoomScale="120" zoomScaleNormal="120" workbookViewId="0">
      <selection activeCell="I4" sqref="I4"/>
    </sheetView>
  </sheetViews>
  <sheetFormatPr baseColWidth="10" defaultColWidth="10.85546875" defaultRowHeight="11.25" customHeight="1"/>
  <cols>
    <col min="1" max="1" width="4.42578125" style="1" customWidth="1"/>
    <col min="2" max="2" width="29.85546875" style="1" customWidth="1"/>
    <col min="3" max="3" width="18.28515625" style="1" customWidth="1"/>
    <col min="4" max="4" width="8.7109375" style="1" customWidth="1"/>
    <col min="5" max="5" width="18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5"/>
      <c r="C1" s="25"/>
      <c r="D1" s="25"/>
      <c r="E1" s="25"/>
      <c r="F1" s="25"/>
      <c r="G1" s="25"/>
    </row>
    <row r="2" spans="1:7" ht="15" customHeight="1">
      <c r="A2" s="2"/>
      <c r="B2" s="25"/>
      <c r="C2" s="25"/>
      <c r="D2" s="25"/>
      <c r="E2" s="25"/>
      <c r="F2" s="25"/>
      <c r="G2" s="25"/>
    </row>
    <row r="3" spans="1:7" ht="15" customHeight="1">
      <c r="A3" s="2"/>
      <c r="B3" s="25"/>
      <c r="C3" s="25"/>
      <c r="D3" s="25"/>
      <c r="E3" s="25"/>
      <c r="F3" s="25"/>
      <c r="G3" s="25"/>
    </row>
    <row r="4" spans="1:7" ht="15" customHeight="1">
      <c r="A4" s="2"/>
      <c r="B4" s="25"/>
      <c r="C4" s="25"/>
      <c r="D4" s="25"/>
      <c r="E4" s="25"/>
      <c r="F4" s="25"/>
      <c r="G4" s="25"/>
    </row>
    <row r="5" spans="1:7" ht="15" customHeight="1">
      <c r="A5" s="2"/>
      <c r="B5" s="25"/>
      <c r="C5" s="25"/>
      <c r="D5" s="25"/>
      <c r="E5" s="25"/>
      <c r="F5" s="25"/>
      <c r="G5" s="25"/>
    </row>
    <row r="6" spans="1:7" ht="15" customHeight="1">
      <c r="A6" s="2"/>
      <c r="B6" s="25"/>
      <c r="C6" s="25"/>
      <c r="D6" s="25"/>
      <c r="E6" s="25"/>
      <c r="F6" s="25"/>
      <c r="G6" s="25"/>
    </row>
    <row r="7" spans="1:7" ht="15" customHeight="1">
      <c r="A7" s="2"/>
      <c r="B7" s="25"/>
      <c r="C7" s="25"/>
      <c r="D7" s="25"/>
      <c r="E7" s="25"/>
      <c r="F7" s="25"/>
      <c r="G7" s="25"/>
    </row>
    <row r="8" spans="1:7" ht="15" customHeight="1">
      <c r="A8" s="2"/>
      <c r="B8" s="26"/>
      <c r="C8" s="27"/>
      <c r="D8" s="25"/>
      <c r="E8" s="27"/>
      <c r="F8" s="27"/>
      <c r="G8" s="27"/>
    </row>
    <row r="9" spans="1:7" ht="12" customHeight="1">
      <c r="A9" s="3"/>
      <c r="B9" s="28" t="s">
        <v>0</v>
      </c>
      <c r="C9" s="29" t="s">
        <v>57</v>
      </c>
      <c r="D9" s="30"/>
      <c r="E9" s="268" t="s">
        <v>65</v>
      </c>
      <c r="F9" s="269"/>
      <c r="G9" s="31">
        <v>3000</v>
      </c>
    </row>
    <row r="10" spans="1:7" ht="38.25" customHeight="1">
      <c r="A10" s="3"/>
      <c r="B10" s="4" t="s">
        <v>1</v>
      </c>
      <c r="C10" s="32" t="s">
        <v>58</v>
      </c>
      <c r="D10" s="30"/>
      <c r="E10" s="266" t="s">
        <v>2</v>
      </c>
      <c r="F10" s="267"/>
      <c r="G10" s="33" t="s">
        <v>61</v>
      </c>
    </row>
    <row r="11" spans="1:7" ht="18" customHeight="1">
      <c r="A11" s="3"/>
      <c r="B11" s="4" t="s">
        <v>3</v>
      </c>
      <c r="C11" s="29" t="s">
        <v>59</v>
      </c>
      <c r="D11" s="30"/>
      <c r="E11" s="266" t="s">
        <v>105</v>
      </c>
      <c r="F11" s="267"/>
      <c r="G11" s="34">
        <v>1800</v>
      </c>
    </row>
    <row r="12" spans="1:7" ht="11.25" customHeight="1">
      <c r="A12" s="3"/>
      <c r="B12" s="4" t="s">
        <v>4</v>
      </c>
      <c r="C12" s="29" t="s">
        <v>60</v>
      </c>
      <c r="D12" s="30"/>
      <c r="E12" s="22" t="s">
        <v>5</v>
      </c>
      <c r="F12" s="23"/>
      <c r="G12" s="34">
        <f>+G11*G9</f>
        <v>5400000</v>
      </c>
    </row>
    <row r="13" spans="1:7" ht="11.25" customHeight="1">
      <c r="A13" s="3"/>
      <c r="B13" s="4" t="s">
        <v>6</v>
      </c>
      <c r="C13" s="35" t="s">
        <v>114</v>
      </c>
      <c r="D13" s="30"/>
      <c r="E13" s="266" t="s">
        <v>7</v>
      </c>
      <c r="F13" s="267"/>
      <c r="G13" s="36" t="s">
        <v>62</v>
      </c>
    </row>
    <row r="14" spans="1:7" ht="18.75" customHeight="1">
      <c r="A14" s="3"/>
      <c r="B14" s="4" t="s">
        <v>8</v>
      </c>
      <c r="C14" s="35" t="s">
        <v>106</v>
      </c>
      <c r="D14" s="30"/>
      <c r="E14" s="266" t="s">
        <v>9</v>
      </c>
      <c r="F14" s="267"/>
      <c r="G14" s="37" t="s">
        <v>63</v>
      </c>
    </row>
    <row r="15" spans="1:7" ht="25.5" customHeight="1">
      <c r="A15" s="3"/>
      <c r="B15" s="4" t="s">
        <v>10</v>
      </c>
      <c r="C15" s="38">
        <v>44593</v>
      </c>
      <c r="D15" s="30"/>
      <c r="E15" s="270" t="s">
        <v>11</v>
      </c>
      <c r="F15" s="271"/>
      <c r="G15" s="37" t="s">
        <v>64</v>
      </c>
    </row>
    <row r="16" spans="1:7" ht="12" customHeight="1">
      <c r="A16" s="2"/>
      <c r="B16" s="39"/>
      <c r="C16" s="40"/>
      <c r="D16" s="27"/>
      <c r="E16" s="41"/>
      <c r="F16" s="41"/>
      <c r="G16" s="42"/>
    </row>
    <row r="17" spans="1:7" ht="12" customHeight="1">
      <c r="A17" s="5"/>
      <c r="B17" s="272" t="s">
        <v>12</v>
      </c>
      <c r="C17" s="273"/>
      <c r="D17" s="273"/>
      <c r="E17" s="273"/>
      <c r="F17" s="273"/>
      <c r="G17" s="273"/>
    </row>
    <row r="18" spans="1:7" ht="12" customHeight="1">
      <c r="A18" s="2"/>
      <c r="B18" s="43"/>
      <c r="C18" s="44"/>
      <c r="D18" s="44"/>
      <c r="E18" s="44"/>
      <c r="F18" s="45"/>
      <c r="G18" s="45"/>
    </row>
    <row r="19" spans="1:7" ht="12" customHeight="1">
      <c r="A19" s="3"/>
      <c r="B19" s="46" t="s">
        <v>13</v>
      </c>
      <c r="C19" s="47"/>
      <c r="D19" s="48"/>
      <c r="E19" s="48"/>
      <c r="F19" s="48"/>
      <c r="G19" s="48"/>
    </row>
    <row r="20" spans="1:7" ht="44.25" customHeight="1">
      <c r="A20" s="5"/>
      <c r="B20" s="49" t="s">
        <v>14</v>
      </c>
      <c r="C20" s="49" t="s">
        <v>15</v>
      </c>
      <c r="D20" s="49" t="s">
        <v>109</v>
      </c>
      <c r="E20" s="49" t="s">
        <v>17</v>
      </c>
      <c r="F20" s="49" t="s">
        <v>18</v>
      </c>
      <c r="G20" s="49" t="s">
        <v>19</v>
      </c>
    </row>
    <row r="21" spans="1:7" ht="12.75" customHeight="1">
      <c r="A21" s="5"/>
      <c r="B21" s="50" t="s">
        <v>66</v>
      </c>
      <c r="C21" s="51" t="s">
        <v>67</v>
      </c>
      <c r="D21" s="51">
        <v>208</v>
      </c>
      <c r="E21" s="52" t="s">
        <v>68</v>
      </c>
      <c r="F21" s="53">
        <v>2000</v>
      </c>
      <c r="G21" s="53">
        <f t="shared" ref="G21:G26" si="0">+F21*D21</f>
        <v>416000</v>
      </c>
    </row>
    <row r="22" spans="1:7" ht="12.75" customHeight="1">
      <c r="A22" s="5"/>
      <c r="B22" s="50" t="s">
        <v>69</v>
      </c>
      <c r="C22" s="51" t="s">
        <v>20</v>
      </c>
      <c r="D22" s="51">
        <v>14</v>
      </c>
      <c r="E22" s="52" t="s">
        <v>70</v>
      </c>
      <c r="F22" s="53">
        <v>25000</v>
      </c>
      <c r="G22" s="53">
        <f t="shared" si="0"/>
        <v>350000</v>
      </c>
    </row>
    <row r="23" spans="1:7" ht="12.75" customHeight="1">
      <c r="A23" s="5"/>
      <c r="B23" s="50" t="s">
        <v>71</v>
      </c>
      <c r="C23" s="51" t="s">
        <v>20</v>
      </c>
      <c r="D23" s="51">
        <v>8</v>
      </c>
      <c r="E23" s="52" t="s">
        <v>72</v>
      </c>
      <c r="F23" s="53">
        <v>25000</v>
      </c>
      <c r="G23" s="53">
        <f t="shared" si="0"/>
        <v>200000</v>
      </c>
    </row>
    <row r="24" spans="1:7" ht="12.75" customHeight="1">
      <c r="A24" s="5"/>
      <c r="B24" s="50" t="s">
        <v>113</v>
      </c>
      <c r="C24" s="51" t="s">
        <v>20</v>
      </c>
      <c r="D24" s="51">
        <v>6</v>
      </c>
      <c r="E24" s="52" t="s">
        <v>115</v>
      </c>
      <c r="F24" s="53">
        <v>25000</v>
      </c>
      <c r="G24" s="53">
        <f t="shared" si="0"/>
        <v>150000</v>
      </c>
    </row>
    <row r="25" spans="1:7" ht="25.5" customHeight="1">
      <c r="A25" s="5"/>
      <c r="B25" s="50" t="s">
        <v>73</v>
      </c>
      <c r="C25" s="51" t="s">
        <v>20</v>
      </c>
      <c r="D25" s="51">
        <v>6</v>
      </c>
      <c r="E25" s="52" t="s">
        <v>74</v>
      </c>
      <c r="F25" s="53">
        <v>25000</v>
      </c>
      <c r="G25" s="53">
        <f t="shared" si="0"/>
        <v>150000</v>
      </c>
    </row>
    <row r="26" spans="1:7" ht="12.75" customHeight="1">
      <c r="A26" s="5"/>
      <c r="B26" s="50" t="s">
        <v>75</v>
      </c>
      <c r="C26" s="51" t="s">
        <v>20</v>
      </c>
      <c r="D26" s="51">
        <v>20</v>
      </c>
      <c r="E26" s="52" t="s">
        <v>107</v>
      </c>
      <c r="F26" s="53">
        <v>25000</v>
      </c>
      <c r="G26" s="53">
        <f t="shared" si="0"/>
        <v>500000</v>
      </c>
    </row>
    <row r="27" spans="1:7" ht="12.75" customHeight="1">
      <c r="A27" s="5"/>
      <c r="B27" s="7" t="s">
        <v>21</v>
      </c>
      <c r="C27" s="8"/>
      <c r="D27" s="8"/>
      <c r="E27" s="8"/>
      <c r="F27" s="9"/>
      <c r="G27" s="10">
        <f>SUM(G21:G26)</f>
        <v>1766000</v>
      </c>
    </row>
    <row r="28" spans="1:7" ht="12" customHeight="1">
      <c r="A28" s="2"/>
      <c r="B28" s="43"/>
      <c r="C28" s="45"/>
      <c r="D28" s="45"/>
      <c r="E28" s="45"/>
      <c r="F28" s="54"/>
      <c r="G28" s="54"/>
    </row>
    <row r="29" spans="1:7" ht="12" customHeight="1">
      <c r="A29" s="3"/>
      <c r="B29" s="55" t="s">
        <v>22</v>
      </c>
      <c r="C29" s="56"/>
      <c r="D29" s="57"/>
      <c r="E29" s="57"/>
      <c r="F29" s="58"/>
      <c r="G29" s="58"/>
    </row>
    <row r="30" spans="1:7" ht="24" customHeight="1">
      <c r="A30" s="3"/>
      <c r="B30" s="59" t="s">
        <v>14</v>
      </c>
      <c r="C30" s="60" t="s">
        <v>15</v>
      </c>
      <c r="D30" s="60" t="s">
        <v>16</v>
      </c>
      <c r="E30" s="59" t="s">
        <v>17</v>
      </c>
      <c r="F30" s="60" t="s">
        <v>18</v>
      </c>
      <c r="G30" s="59" t="s">
        <v>19</v>
      </c>
    </row>
    <row r="31" spans="1:7" ht="12" customHeight="1">
      <c r="A31" s="3"/>
      <c r="B31" s="61">
        <v>0</v>
      </c>
      <c r="C31" s="61" t="s">
        <v>56</v>
      </c>
      <c r="D31" s="61">
        <v>0</v>
      </c>
      <c r="E31" s="61">
        <v>0</v>
      </c>
      <c r="F31" s="62">
        <v>0</v>
      </c>
      <c r="G31" s="62">
        <v>0</v>
      </c>
    </row>
    <row r="32" spans="1:7" ht="12" customHeight="1">
      <c r="A32" s="3"/>
      <c r="B32" s="11" t="s">
        <v>23</v>
      </c>
      <c r="C32" s="12"/>
      <c r="D32" s="12"/>
      <c r="E32" s="12"/>
      <c r="F32" s="13"/>
      <c r="G32" s="13"/>
    </row>
    <row r="33" spans="1:11" ht="12" customHeight="1">
      <c r="A33" s="2"/>
      <c r="B33" s="63"/>
      <c r="C33" s="64"/>
      <c r="D33" s="64"/>
      <c r="E33" s="64"/>
      <c r="F33" s="65"/>
      <c r="G33" s="65"/>
    </row>
    <row r="34" spans="1:11" ht="12" customHeight="1">
      <c r="A34" s="3"/>
      <c r="B34" s="55" t="s">
        <v>24</v>
      </c>
      <c r="C34" s="56"/>
      <c r="D34" s="57"/>
      <c r="E34" s="57"/>
      <c r="F34" s="58"/>
      <c r="G34" s="58"/>
    </row>
    <row r="35" spans="1:11" ht="24" customHeight="1">
      <c r="A35" s="3"/>
      <c r="B35" s="66" t="s">
        <v>14</v>
      </c>
      <c r="C35" s="66" t="s">
        <v>15</v>
      </c>
      <c r="D35" s="66" t="s">
        <v>16</v>
      </c>
      <c r="E35" s="66" t="s">
        <v>17</v>
      </c>
      <c r="F35" s="67" t="s">
        <v>18</v>
      </c>
      <c r="G35" s="66" t="s">
        <v>19</v>
      </c>
    </row>
    <row r="36" spans="1:11" ht="12.75" customHeight="1">
      <c r="A36" s="5"/>
      <c r="B36" s="50" t="s">
        <v>76</v>
      </c>
      <c r="C36" s="51" t="s">
        <v>25</v>
      </c>
      <c r="D36" s="51">
        <v>0.19</v>
      </c>
      <c r="E36" s="52" t="s">
        <v>77</v>
      </c>
      <c r="F36" s="53">
        <v>176000</v>
      </c>
      <c r="G36" s="53">
        <f>+F36*D36</f>
        <v>33440</v>
      </c>
    </row>
    <row r="37" spans="1:11" ht="12.75" customHeight="1">
      <c r="A37" s="5"/>
      <c r="B37" s="50" t="s">
        <v>78</v>
      </c>
      <c r="C37" s="51" t="s">
        <v>25</v>
      </c>
      <c r="D37" s="51">
        <v>0.19</v>
      </c>
      <c r="E37" s="52" t="s">
        <v>77</v>
      </c>
      <c r="F37" s="53">
        <v>176000</v>
      </c>
      <c r="G37" s="53">
        <f>+D37*F37</f>
        <v>33440</v>
      </c>
    </row>
    <row r="38" spans="1:11" ht="12.75" customHeight="1">
      <c r="A38" s="5"/>
      <c r="B38" s="50" t="s">
        <v>79</v>
      </c>
      <c r="C38" s="51" t="s">
        <v>25</v>
      </c>
      <c r="D38" s="51">
        <v>1.1359999999999999</v>
      </c>
      <c r="E38" s="52" t="s">
        <v>80</v>
      </c>
      <c r="F38" s="53">
        <v>176000</v>
      </c>
      <c r="G38" s="53">
        <v>200000</v>
      </c>
    </row>
    <row r="39" spans="1:11" ht="12.75" customHeight="1">
      <c r="A39" s="5"/>
      <c r="B39" s="50" t="s">
        <v>81</v>
      </c>
      <c r="C39" s="51" t="s">
        <v>25</v>
      </c>
      <c r="D39" s="51">
        <v>0.15</v>
      </c>
      <c r="E39" s="52" t="s">
        <v>110</v>
      </c>
      <c r="F39" s="53">
        <v>176000</v>
      </c>
      <c r="G39" s="53">
        <f t="shared" ref="G39" si="1">+F39*D39</f>
        <v>26400</v>
      </c>
    </row>
    <row r="40" spans="1:11" ht="12.75" customHeight="1">
      <c r="A40" s="3"/>
      <c r="B40" s="11" t="s">
        <v>26</v>
      </c>
      <c r="C40" s="12"/>
      <c r="D40" s="12"/>
      <c r="E40" s="12"/>
      <c r="F40" s="13"/>
      <c r="G40" s="14">
        <f>SUM(G36:G39)</f>
        <v>293280</v>
      </c>
    </row>
    <row r="41" spans="1:11" ht="12" customHeight="1">
      <c r="A41" s="2"/>
      <c r="B41" s="63"/>
      <c r="C41" s="64"/>
      <c r="D41" s="64"/>
      <c r="E41" s="64"/>
      <c r="F41" s="65"/>
      <c r="G41" s="65"/>
    </row>
    <row r="42" spans="1:11" ht="12" customHeight="1">
      <c r="A42" s="3"/>
      <c r="B42" s="55" t="s">
        <v>27</v>
      </c>
      <c r="C42" s="56"/>
      <c r="D42" s="57"/>
      <c r="E42" s="57"/>
      <c r="F42" s="58"/>
      <c r="G42" s="58"/>
    </row>
    <row r="43" spans="1:11" ht="24" customHeight="1">
      <c r="A43" s="3"/>
      <c r="B43" s="67" t="s">
        <v>28</v>
      </c>
      <c r="C43" s="67" t="s">
        <v>29</v>
      </c>
      <c r="D43" s="67" t="s">
        <v>30</v>
      </c>
      <c r="E43" s="67" t="s">
        <v>17</v>
      </c>
      <c r="F43" s="67" t="s">
        <v>18</v>
      </c>
      <c r="G43" s="67" t="s">
        <v>19</v>
      </c>
      <c r="K43" s="19"/>
    </row>
    <row r="44" spans="1:11" ht="12.75" customHeight="1">
      <c r="A44" s="5"/>
      <c r="B44" s="68" t="s">
        <v>31</v>
      </c>
      <c r="C44" s="69"/>
      <c r="D44" s="69"/>
      <c r="E44" s="69"/>
      <c r="F44" s="70"/>
      <c r="G44" s="69"/>
      <c r="K44" s="19"/>
    </row>
    <row r="45" spans="1:11" ht="12.75" customHeight="1">
      <c r="A45" s="5"/>
      <c r="B45" s="50" t="s">
        <v>82</v>
      </c>
      <c r="C45" s="51" t="s">
        <v>123</v>
      </c>
      <c r="D45" s="71">
        <v>416</v>
      </c>
      <c r="E45" s="52" t="s">
        <v>116</v>
      </c>
      <c r="F45" s="53">
        <v>1109</v>
      </c>
      <c r="G45" s="53">
        <f t="shared" ref="G45:G46" si="2">+F45*D45</f>
        <v>461344</v>
      </c>
      <c r="K45" s="19"/>
    </row>
    <row r="46" spans="1:11" ht="12.75" customHeight="1">
      <c r="A46" s="5"/>
      <c r="B46" s="50" t="s">
        <v>83</v>
      </c>
      <c r="C46" s="51" t="s">
        <v>123</v>
      </c>
      <c r="D46" s="71">
        <v>280</v>
      </c>
      <c r="E46" s="51" t="s">
        <v>84</v>
      </c>
      <c r="F46" s="53">
        <v>1036</v>
      </c>
      <c r="G46" s="53">
        <f t="shared" si="2"/>
        <v>290080</v>
      </c>
    </row>
    <row r="47" spans="1:11" ht="12.75" customHeight="1">
      <c r="A47" s="5"/>
      <c r="B47" s="50" t="s">
        <v>85</v>
      </c>
      <c r="C47" s="51" t="s">
        <v>86</v>
      </c>
      <c r="D47" s="71">
        <v>5</v>
      </c>
      <c r="E47" s="51" t="s">
        <v>87</v>
      </c>
      <c r="F47" s="53">
        <v>8128</v>
      </c>
      <c r="G47" s="53">
        <v>40640</v>
      </c>
    </row>
    <row r="48" spans="1:11" ht="12.75" customHeight="1">
      <c r="A48" s="5"/>
      <c r="B48" s="68" t="s">
        <v>88</v>
      </c>
      <c r="C48" s="69"/>
      <c r="D48" s="69"/>
      <c r="E48" s="69"/>
      <c r="F48" s="70"/>
      <c r="G48" s="69"/>
    </row>
    <row r="49" spans="1:7" ht="12.75" customHeight="1">
      <c r="A49" s="5"/>
      <c r="B49" s="50" t="s">
        <v>89</v>
      </c>
      <c r="C49" s="51" t="s">
        <v>86</v>
      </c>
      <c r="D49" s="71">
        <v>1.8</v>
      </c>
      <c r="E49" s="52" t="s">
        <v>68</v>
      </c>
      <c r="F49" s="53">
        <v>12416</v>
      </c>
      <c r="G49" s="53">
        <f>+F49*D49</f>
        <v>22348.799999999999</v>
      </c>
    </row>
    <row r="50" spans="1:7" ht="12.75" customHeight="1">
      <c r="A50" s="5"/>
      <c r="B50" s="50" t="s">
        <v>90</v>
      </c>
      <c r="C50" s="51" t="s">
        <v>86</v>
      </c>
      <c r="D50" s="71">
        <v>23</v>
      </c>
      <c r="E50" s="52" t="s">
        <v>68</v>
      </c>
      <c r="F50" s="53">
        <v>3341</v>
      </c>
      <c r="G50" s="53">
        <f>+F50*D50</f>
        <v>76843</v>
      </c>
    </row>
    <row r="51" spans="1:7" ht="12.75" customHeight="1">
      <c r="A51" s="5"/>
      <c r="B51" s="50" t="s">
        <v>91</v>
      </c>
      <c r="C51" s="51" t="s">
        <v>86</v>
      </c>
      <c r="D51" s="71">
        <v>0.9</v>
      </c>
      <c r="E51" s="52" t="s">
        <v>111</v>
      </c>
      <c r="F51" s="53">
        <v>36510</v>
      </c>
      <c r="G51" s="53">
        <f>+F51*D51</f>
        <v>32859</v>
      </c>
    </row>
    <row r="52" spans="1:7" ht="12.75" customHeight="1">
      <c r="A52" s="5"/>
      <c r="B52" s="72" t="s">
        <v>92</v>
      </c>
      <c r="C52" s="51"/>
      <c r="D52" s="71"/>
      <c r="E52" s="52"/>
      <c r="F52" s="53"/>
      <c r="G52" s="53"/>
    </row>
    <row r="53" spans="1:7" ht="12.75" customHeight="1">
      <c r="A53" s="5"/>
      <c r="B53" s="50" t="s">
        <v>93</v>
      </c>
      <c r="C53" s="51" t="s">
        <v>86</v>
      </c>
      <c r="D53" s="71">
        <v>2</v>
      </c>
      <c r="E53" s="52" t="s">
        <v>112</v>
      </c>
      <c r="F53" s="53">
        <v>20280</v>
      </c>
      <c r="G53" s="53">
        <f t="shared" ref="G53" si="3">+F53*D53</f>
        <v>40560</v>
      </c>
    </row>
    <row r="54" spans="1:7" ht="12.75" customHeight="1">
      <c r="A54" s="5"/>
      <c r="B54" s="50" t="s">
        <v>108</v>
      </c>
      <c r="C54" s="51" t="s">
        <v>86</v>
      </c>
      <c r="D54" s="71">
        <v>0.9</v>
      </c>
      <c r="E54" s="52" t="s">
        <v>112</v>
      </c>
      <c r="F54" s="53">
        <v>70597</v>
      </c>
      <c r="G54" s="53">
        <v>70597</v>
      </c>
    </row>
    <row r="55" spans="1:7" ht="12.75" customHeight="1">
      <c r="A55" s="5"/>
      <c r="B55" s="72" t="s">
        <v>94</v>
      </c>
      <c r="C55" s="51"/>
      <c r="D55" s="71"/>
      <c r="E55" s="52"/>
      <c r="F55" s="53"/>
      <c r="G55" s="53"/>
    </row>
    <row r="56" spans="1:7" ht="12.75" customHeight="1">
      <c r="A56" s="5"/>
      <c r="B56" s="50" t="s">
        <v>121</v>
      </c>
      <c r="C56" s="51" t="s">
        <v>86</v>
      </c>
      <c r="D56" s="71">
        <v>30</v>
      </c>
      <c r="E56" s="52" t="s">
        <v>122</v>
      </c>
      <c r="F56" s="53">
        <v>10000</v>
      </c>
      <c r="G56" s="53">
        <v>300000</v>
      </c>
    </row>
    <row r="57" spans="1:7" ht="12.75" customHeight="1">
      <c r="A57" s="5"/>
      <c r="B57" s="50" t="s">
        <v>118</v>
      </c>
      <c r="C57" s="51" t="s">
        <v>117</v>
      </c>
      <c r="D57" s="71">
        <v>830</v>
      </c>
      <c r="E57" s="52" t="s">
        <v>87</v>
      </c>
      <c r="F57" s="53">
        <v>666400</v>
      </c>
      <c r="G57" s="53">
        <v>666400</v>
      </c>
    </row>
    <row r="58" spans="1:7" ht="12.75" customHeight="1">
      <c r="A58" s="5"/>
      <c r="B58" s="50" t="s">
        <v>119</v>
      </c>
      <c r="C58" s="51" t="s">
        <v>86</v>
      </c>
      <c r="D58" s="71">
        <v>1</v>
      </c>
      <c r="E58" s="52" t="s">
        <v>120</v>
      </c>
      <c r="F58" s="53">
        <v>25000</v>
      </c>
      <c r="G58" s="53">
        <v>25000</v>
      </c>
    </row>
    <row r="59" spans="1:7" ht="12.75" customHeight="1">
      <c r="A59" s="5"/>
      <c r="B59" s="72" t="s">
        <v>95</v>
      </c>
      <c r="C59" s="51"/>
      <c r="D59" s="71"/>
      <c r="E59" s="52"/>
      <c r="F59" s="53"/>
      <c r="G59" s="53"/>
    </row>
    <row r="60" spans="1:7" ht="12.75" customHeight="1">
      <c r="A60" s="5"/>
      <c r="B60" s="50" t="s">
        <v>96</v>
      </c>
      <c r="C60" s="51" t="s">
        <v>86</v>
      </c>
      <c r="D60" s="71">
        <v>4</v>
      </c>
      <c r="E60" s="52" t="s">
        <v>74</v>
      </c>
      <c r="F60" s="53">
        <v>12400</v>
      </c>
      <c r="G60" s="53">
        <f t="shared" ref="G60" si="4">+F60*D60</f>
        <v>49600</v>
      </c>
    </row>
    <row r="61" spans="1:7" ht="12.75" customHeight="1">
      <c r="A61" s="5"/>
      <c r="B61" s="50" t="s">
        <v>97</v>
      </c>
      <c r="C61" s="51" t="s">
        <v>86</v>
      </c>
      <c r="D61" s="71">
        <v>3</v>
      </c>
      <c r="E61" s="52" t="s">
        <v>98</v>
      </c>
      <c r="F61" s="53">
        <v>16200</v>
      </c>
      <c r="G61" s="53">
        <v>41400</v>
      </c>
    </row>
    <row r="62" spans="1:7" ht="13.5" customHeight="1">
      <c r="A62" s="3"/>
      <c r="B62" s="11" t="s">
        <v>32</v>
      </c>
      <c r="C62" s="12"/>
      <c r="D62" s="12"/>
      <c r="E62" s="12"/>
      <c r="F62" s="13"/>
      <c r="G62" s="14">
        <f>SUM(G44:G61)</f>
        <v>2117671.7999999998</v>
      </c>
    </row>
    <row r="63" spans="1:7" ht="12" customHeight="1">
      <c r="A63" s="2"/>
      <c r="B63" s="63"/>
      <c r="C63" s="64"/>
      <c r="D63" s="64"/>
      <c r="E63" s="73"/>
      <c r="F63" s="65"/>
      <c r="G63" s="65"/>
    </row>
    <row r="64" spans="1:7" ht="12" customHeight="1">
      <c r="A64" s="3"/>
      <c r="B64" s="55" t="s">
        <v>33</v>
      </c>
      <c r="C64" s="56"/>
      <c r="D64" s="57"/>
      <c r="E64" s="57"/>
      <c r="F64" s="58"/>
      <c r="G64" s="58"/>
    </row>
    <row r="65" spans="1:7" ht="24" customHeight="1">
      <c r="A65" s="3"/>
      <c r="B65" s="66" t="s">
        <v>34</v>
      </c>
      <c r="C65" s="67" t="s">
        <v>29</v>
      </c>
      <c r="D65" s="67" t="s">
        <v>30</v>
      </c>
      <c r="E65" s="66" t="s">
        <v>17</v>
      </c>
      <c r="F65" s="67" t="s">
        <v>18</v>
      </c>
      <c r="G65" s="66" t="s">
        <v>19</v>
      </c>
    </row>
    <row r="66" spans="1:7" ht="12.75" customHeight="1">
      <c r="A66" s="5"/>
      <c r="B66" s="21"/>
      <c r="C66" s="15"/>
      <c r="D66" s="16"/>
      <c r="E66" s="6"/>
      <c r="F66" s="17"/>
      <c r="G66" s="16"/>
    </row>
    <row r="67" spans="1:7" ht="13.5" customHeight="1">
      <c r="A67" s="3"/>
      <c r="B67" s="74" t="s">
        <v>35</v>
      </c>
      <c r="C67" s="75"/>
      <c r="D67" s="75"/>
      <c r="E67" s="75"/>
      <c r="F67" s="76"/>
      <c r="G67" s="77">
        <f>SUM(G66)</f>
        <v>0</v>
      </c>
    </row>
    <row r="68" spans="1:7" ht="12" customHeight="1">
      <c r="A68" s="2"/>
      <c r="B68" s="78"/>
      <c r="C68" s="78"/>
      <c r="D68" s="78"/>
      <c r="E68" s="78"/>
      <c r="F68" s="79"/>
      <c r="G68" s="79"/>
    </row>
    <row r="69" spans="1:7" ht="12" customHeight="1">
      <c r="A69" s="18"/>
      <c r="B69" s="80" t="s">
        <v>36</v>
      </c>
      <c r="C69" s="81"/>
      <c r="D69" s="81"/>
      <c r="E69" s="81"/>
      <c r="F69" s="81"/>
      <c r="G69" s="82">
        <f>G27+G40+G62+G67</f>
        <v>4176951.8</v>
      </c>
    </row>
    <row r="70" spans="1:7" ht="12" customHeight="1">
      <c r="A70" s="18"/>
      <c r="B70" s="83" t="s">
        <v>37</v>
      </c>
      <c r="C70" s="84"/>
      <c r="D70" s="84"/>
      <c r="E70" s="84"/>
      <c r="F70" s="84"/>
      <c r="G70" s="85">
        <f>G69*0.05</f>
        <v>208847.59</v>
      </c>
    </row>
    <row r="71" spans="1:7" ht="12" customHeight="1">
      <c r="A71" s="18"/>
      <c r="B71" s="86" t="s">
        <v>38</v>
      </c>
      <c r="C71" s="87"/>
      <c r="D71" s="87"/>
      <c r="E71" s="87"/>
      <c r="F71" s="87"/>
      <c r="G71" s="88">
        <f>G70+G69</f>
        <v>4385799.3899999997</v>
      </c>
    </row>
    <row r="72" spans="1:7" ht="12" customHeight="1">
      <c r="A72" s="18"/>
      <c r="B72" s="83" t="s">
        <v>39</v>
      </c>
      <c r="C72" s="84"/>
      <c r="D72" s="84"/>
      <c r="E72" s="84"/>
      <c r="F72" s="84"/>
      <c r="G72" s="85">
        <f>G12</f>
        <v>5400000</v>
      </c>
    </row>
    <row r="73" spans="1:7" ht="12" customHeight="1">
      <c r="A73" s="18"/>
      <c r="B73" s="89" t="s">
        <v>40</v>
      </c>
      <c r="C73" s="90"/>
      <c r="D73" s="90"/>
      <c r="E73" s="90"/>
      <c r="F73" s="90"/>
      <c r="G73" s="91">
        <f>G72-G71</f>
        <v>1014200.6100000003</v>
      </c>
    </row>
    <row r="74" spans="1:7" ht="12" customHeight="1">
      <c r="A74" s="18"/>
      <c r="B74" s="92" t="s">
        <v>124</v>
      </c>
      <c r="C74" s="93"/>
      <c r="D74" s="93"/>
      <c r="E74" s="93"/>
      <c r="F74" s="93"/>
      <c r="G74" s="94"/>
    </row>
    <row r="75" spans="1:7" ht="12.75" customHeight="1" thickBot="1">
      <c r="A75" s="18"/>
      <c r="B75" s="95"/>
      <c r="C75" s="93"/>
      <c r="D75" s="93"/>
      <c r="E75" s="93"/>
      <c r="F75" s="93"/>
      <c r="G75" s="94"/>
    </row>
    <row r="76" spans="1:7" ht="12" customHeight="1">
      <c r="A76" s="18"/>
      <c r="B76" s="96" t="s">
        <v>125</v>
      </c>
      <c r="C76" s="97"/>
      <c r="D76" s="97"/>
      <c r="E76" s="97"/>
      <c r="F76" s="98"/>
      <c r="G76" s="94"/>
    </row>
    <row r="77" spans="1:7" ht="12" customHeight="1">
      <c r="A77" s="18"/>
      <c r="B77" s="99" t="s">
        <v>41</v>
      </c>
      <c r="C77" s="100"/>
      <c r="D77" s="100"/>
      <c r="E77" s="100"/>
      <c r="F77" s="101"/>
      <c r="G77" s="94"/>
    </row>
    <row r="78" spans="1:7" ht="12" customHeight="1">
      <c r="A78" s="18"/>
      <c r="B78" s="99" t="s">
        <v>42</v>
      </c>
      <c r="C78" s="100"/>
      <c r="D78" s="100"/>
      <c r="E78" s="100"/>
      <c r="F78" s="101"/>
      <c r="G78" s="94"/>
    </row>
    <row r="79" spans="1:7" ht="12" customHeight="1">
      <c r="A79" s="18"/>
      <c r="B79" s="99" t="s">
        <v>43</v>
      </c>
      <c r="C79" s="100"/>
      <c r="D79" s="100"/>
      <c r="E79" s="100"/>
      <c r="F79" s="101"/>
      <c r="G79" s="94"/>
    </row>
    <row r="80" spans="1:7" ht="12" customHeight="1">
      <c r="A80" s="18"/>
      <c r="B80" s="99" t="s">
        <v>44</v>
      </c>
      <c r="C80" s="100"/>
      <c r="D80" s="100"/>
      <c r="E80" s="100"/>
      <c r="F80" s="101"/>
      <c r="G80" s="94"/>
    </row>
    <row r="81" spans="1:7" ht="12" customHeight="1">
      <c r="A81" s="18"/>
      <c r="B81" s="99" t="s">
        <v>45</v>
      </c>
      <c r="C81" s="100"/>
      <c r="D81" s="100"/>
      <c r="E81" s="100"/>
      <c r="F81" s="101"/>
      <c r="G81" s="94"/>
    </row>
    <row r="82" spans="1:7" ht="12.75" customHeight="1" thickBot="1">
      <c r="A82" s="18"/>
      <c r="B82" s="102" t="s">
        <v>46</v>
      </c>
      <c r="C82" s="103"/>
      <c r="D82" s="103"/>
      <c r="E82" s="103"/>
      <c r="F82" s="104"/>
      <c r="G82" s="94"/>
    </row>
    <row r="83" spans="1:7" ht="12.75" customHeight="1">
      <c r="A83" s="18"/>
      <c r="B83" s="95"/>
      <c r="C83" s="100"/>
      <c r="D83" s="100"/>
      <c r="E83" s="100"/>
      <c r="F83" s="100"/>
      <c r="G83" s="94"/>
    </row>
    <row r="84" spans="1:7" ht="15" customHeight="1" thickBot="1">
      <c r="A84" s="18"/>
      <c r="B84" s="264" t="s">
        <v>47</v>
      </c>
      <c r="C84" s="265"/>
      <c r="D84" s="105"/>
      <c r="E84" s="106"/>
      <c r="F84" s="106"/>
      <c r="G84" s="94"/>
    </row>
    <row r="85" spans="1:7" ht="12" customHeight="1">
      <c r="A85" s="18"/>
      <c r="B85" s="107" t="s">
        <v>34</v>
      </c>
      <c r="C85" s="108" t="s">
        <v>48</v>
      </c>
      <c r="D85" s="109" t="s">
        <v>49</v>
      </c>
      <c r="E85" s="106"/>
      <c r="F85" s="106"/>
      <c r="G85" s="94"/>
    </row>
    <row r="86" spans="1:7" ht="12" customHeight="1">
      <c r="A86" s="18"/>
      <c r="B86" s="110" t="s">
        <v>50</v>
      </c>
      <c r="C86" s="111">
        <v>1766000</v>
      </c>
      <c r="D86" s="112">
        <f>(C86/C92)</f>
        <v>0.4030761603960098</v>
      </c>
      <c r="E86" s="106"/>
      <c r="F86" s="106"/>
      <c r="G86" s="94"/>
    </row>
    <row r="87" spans="1:7" ht="12" customHeight="1">
      <c r="A87" s="18"/>
      <c r="B87" s="110" t="s">
        <v>51</v>
      </c>
      <c r="C87" s="113">
        <v>0</v>
      </c>
      <c r="D87" s="112">
        <v>0</v>
      </c>
      <c r="E87" s="106"/>
      <c r="F87" s="106"/>
      <c r="G87" s="94"/>
    </row>
    <row r="88" spans="1:7" ht="12" customHeight="1">
      <c r="A88" s="18"/>
      <c r="B88" s="110" t="s">
        <v>52</v>
      </c>
      <c r="C88" s="111">
        <v>289000</v>
      </c>
      <c r="D88" s="112">
        <f>(C88/C92)</f>
        <v>6.5962067018373066E-2</v>
      </c>
      <c r="E88" s="106"/>
      <c r="F88" s="106"/>
      <c r="G88" s="94"/>
    </row>
    <row r="89" spans="1:7" ht="12" customHeight="1">
      <c r="A89" s="18"/>
      <c r="B89" s="110" t="s">
        <v>28</v>
      </c>
      <c r="C89" s="111">
        <v>2117672</v>
      </c>
      <c r="D89" s="112">
        <f>(C89/C92)</f>
        <v>0.48334263801706612</v>
      </c>
      <c r="E89" s="106"/>
      <c r="F89" s="106"/>
      <c r="G89" s="94"/>
    </row>
    <row r="90" spans="1:7" ht="12" customHeight="1">
      <c r="A90" s="18"/>
      <c r="B90" s="110" t="s">
        <v>53</v>
      </c>
      <c r="C90" s="114"/>
      <c r="D90" s="112">
        <f>(C90/C92)</f>
        <v>0</v>
      </c>
      <c r="E90" s="115"/>
      <c r="F90" s="115"/>
      <c r="G90" s="94"/>
    </row>
    <row r="91" spans="1:7" ht="12" customHeight="1">
      <c r="A91" s="18"/>
      <c r="B91" s="110" t="s">
        <v>54</v>
      </c>
      <c r="C91" s="114">
        <v>208634</v>
      </c>
      <c r="D91" s="112">
        <f>(C91/C92)</f>
        <v>4.7619134568551019E-2</v>
      </c>
      <c r="E91" s="115"/>
      <c r="F91" s="115"/>
      <c r="G91" s="94"/>
    </row>
    <row r="92" spans="1:7" ht="12.75" customHeight="1" thickBot="1">
      <c r="A92" s="18"/>
      <c r="B92" s="116" t="s">
        <v>55</v>
      </c>
      <c r="C92" s="117">
        <f>SUM(C86:C91)</f>
        <v>4381306</v>
      </c>
      <c r="D92" s="118">
        <f>SUM(D86:D91)</f>
        <v>1</v>
      </c>
      <c r="E92" s="115"/>
      <c r="F92" s="115"/>
      <c r="G92" s="94"/>
    </row>
    <row r="93" spans="1:7" ht="12" customHeight="1">
      <c r="A93" s="18"/>
      <c r="B93" s="95"/>
      <c r="C93" s="93"/>
      <c r="D93" s="93"/>
      <c r="E93" s="93"/>
      <c r="F93" s="93"/>
      <c r="G93" s="94"/>
    </row>
    <row r="94" spans="1:7" ht="12.75" customHeight="1">
      <c r="A94" s="18"/>
      <c r="B94" s="24"/>
      <c r="C94" s="93"/>
      <c r="D94" s="93"/>
      <c r="E94" s="93"/>
      <c r="F94" s="93"/>
      <c r="G94" s="94"/>
    </row>
    <row r="95" spans="1:7" ht="28.5" customHeight="1" thickBot="1">
      <c r="B95" s="119"/>
      <c r="C95" s="120" t="s">
        <v>102</v>
      </c>
      <c r="D95" s="121"/>
      <c r="E95" s="122"/>
      <c r="F95" s="123"/>
      <c r="G95" s="123"/>
    </row>
    <row r="96" spans="1:7" ht="11.25" customHeight="1" thickBot="1">
      <c r="B96" s="124" t="s">
        <v>34</v>
      </c>
      <c r="C96" s="125" t="s">
        <v>99</v>
      </c>
      <c r="D96" s="126" t="s">
        <v>100</v>
      </c>
      <c r="E96" s="126" t="s">
        <v>101</v>
      </c>
      <c r="F96" s="123"/>
      <c r="G96" s="123"/>
    </row>
    <row r="97" spans="2:7" ht="11.25" customHeight="1" thickBot="1">
      <c r="B97" s="127" t="s">
        <v>103</v>
      </c>
      <c r="C97" s="128">
        <v>2000</v>
      </c>
      <c r="D97" s="128">
        <v>3000</v>
      </c>
      <c r="E97" s="129">
        <v>4000</v>
      </c>
      <c r="F97" s="123"/>
      <c r="G97" s="123"/>
    </row>
    <row r="98" spans="2:7" ht="11.25" customHeight="1" thickBot="1">
      <c r="B98" s="130" t="s">
        <v>104</v>
      </c>
      <c r="C98" s="131">
        <v>2190</v>
      </c>
      <c r="D98" s="131">
        <f>G71/D97</f>
        <v>1461.9331299999999</v>
      </c>
      <c r="E98" s="132">
        <f>G71/E97</f>
        <v>1096.4498474999998</v>
      </c>
      <c r="F98" s="123"/>
      <c r="G98" s="123"/>
    </row>
    <row r="99" spans="2:7" ht="11.25" customHeight="1">
      <c r="B99" s="20"/>
      <c r="C99"/>
      <c r="D99"/>
      <c r="E99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01"/>
  <sheetViews>
    <sheetView tabSelected="1" topLeftCell="A27" zoomScale="110" zoomScaleNormal="110" workbookViewId="0">
      <selection activeCell="B31" sqref="B31:G31"/>
    </sheetView>
  </sheetViews>
  <sheetFormatPr baseColWidth="10" defaultColWidth="10.85546875" defaultRowHeight="11.25" customHeight="1"/>
  <cols>
    <col min="1" max="1" width="4.42578125" style="1" customWidth="1"/>
    <col min="2" max="2" width="29.85546875" style="1" customWidth="1"/>
    <col min="3" max="3" width="16.7109375" style="1" customWidth="1"/>
    <col min="4" max="4" width="7" style="1" customWidth="1"/>
    <col min="5" max="5" width="18" style="1" customWidth="1"/>
    <col min="6" max="6" width="8.7109375" style="1" customWidth="1"/>
    <col min="7" max="7" width="14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33"/>
      <c r="C8" s="134"/>
      <c r="D8" s="2"/>
      <c r="E8" s="134"/>
      <c r="F8" s="134"/>
      <c r="G8" s="134"/>
    </row>
    <row r="9" spans="1:7" ht="12" customHeight="1">
      <c r="A9" s="3"/>
      <c r="B9" s="135" t="s">
        <v>0</v>
      </c>
      <c r="C9" s="136" t="s">
        <v>57</v>
      </c>
      <c r="D9" s="137"/>
      <c r="E9" s="278" t="s">
        <v>65</v>
      </c>
      <c r="F9" s="279"/>
      <c r="G9" s="138">
        <v>3500</v>
      </c>
    </row>
    <row r="10" spans="1:7" ht="15">
      <c r="A10" s="3"/>
      <c r="B10" s="255" t="s">
        <v>1</v>
      </c>
      <c r="C10" s="261" t="s">
        <v>58</v>
      </c>
      <c r="D10" s="137"/>
      <c r="E10" s="280" t="s">
        <v>2</v>
      </c>
      <c r="F10" s="281"/>
      <c r="G10" s="256" t="s">
        <v>61</v>
      </c>
    </row>
    <row r="11" spans="1:7" ht="15">
      <c r="A11" s="3"/>
      <c r="B11" s="255" t="s">
        <v>3</v>
      </c>
      <c r="C11" s="262" t="s">
        <v>59</v>
      </c>
      <c r="D11" s="137"/>
      <c r="E11" s="280" t="s">
        <v>126</v>
      </c>
      <c r="F11" s="281"/>
      <c r="G11" s="257">
        <v>2142</v>
      </c>
    </row>
    <row r="12" spans="1:7" ht="15">
      <c r="A12" s="3"/>
      <c r="B12" s="255" t="s">
        <v>4</v>
      </c>
      <c r="C12" s="262" t="s">
        <v>60</v>
      </c>
      <c r="D12" s="137"/>
      <c r="E12" s="258" t="s">
        <v>5</v>
      </c>
      <c r="F12" s="259"/>
      <c r="G12" s="257">
        <v>7497000</v>
      </c>
    </row>
    <row r="13" spans="1:7" ht="15">
      <c r="A13" s="3"/>
      <c r="B13" s="255" t="s">
        <v>6</v>
      </c>
      <c r="C13" s="260" t="s">
        <v>114</v>
      </c>
      <c r="D13" s="137"/>
      <c r="E13" s="280" t="s">
        <v>7</v>
      </c>
      <c r="F13" s="281"/>
      <c r="G13" s="260" t="s">
        <v>62</v>
      </c>
    </row>
    <row r="14" spans="1:7" ht="18">
      <c r="A14" s="3"/>
      <c r="B14" s="255" t="s">
        <v>8</v>
      </c>
      <c r="C14" s="260" t="s">
        <v>106</v>
      </c>
      <c r="D14" s="137"/>
      <c r="E14" s="280" t="s">
        <v>9</v>
      </c>
      <c r="F14" s="281"/>
      <c r="G14" s="261" t="s">
        <v>63</v>
      </c>
    </row>
    <row r="15" spans="1:7" ht="15">
      <c r="A15" s="3"/>
      <c r="B15" s="255" t="s">
        <v>10</v>
      </c>
      <c r="C15" s="263">
        <v>44732</v>
      </c>
      <c r="D15" s="137"/>
      <c r="E15" s="282" t="s">
        <v>11</v>
      </c>
      <c r="F15" s="283"/>
      <c r="G15" s="261" t="s">
        <v>64</v>
      </c>
    </row>
    <row r="16" spans="1:7" ht="12" customHeight="1">
      <c r="A16" s="2"/>
      <c r="B16" s="139"/>
      <c r="C16" s="140"/>
      <c r="D16" s="141"/>
      <c r="E16" s="142"/>
      <c r="F16" s="142"/>
      <c r="G16" s="143"/>
    </row>
    <row r="17" spans="1:255" ht="12" customHeight="1">
      <c r="A17" s="5"/>
      <c r="B17" s="274" t="s">
        <v>12</v>
      </c>
      <c r="C17" s="275"/>
      <c r="D17" s="275"/>
      <c r="E17" s="275"/>
      <c r="F17" s="275"/>
      <c r="G17" s="275"/>
    </row>
    <row r="18" spans="1:255" ht="12" customHeight="1">
      <c r="A18" s="2"/>
      <c r="B18" s="144"/>
      <c r="C18" s="145"/>
      <c r="D18" s="145"/>
      <c r="E18" s="145"/>
      <c r="F18" s="146"/>
      <c r="G18" s="146"/>
    </row>
    <row r="19" spans="1:255" ht="12" customHeight="1">
      <c r="A19" s="3"/>
      <c r="B19" s="147" t="s">
        <v>13</v>
      </c>
      <c r="C19" s="148"/>
      <c r="D19" s="149"/>
      <c r="E19" s="149"/>
      <c r="F19" s="149"/>
      <c r="G19" s="149"/>
    </row>
    <row r="20" spans="1:255" ht="44.25" customHeight="1">
      <c r="A20" s="5"/>
      <c r="B20" s="150" t="s">
        <v>14</v>
      </c>
      <c r="C20" s="150" t="s">
        <v>15</v>
      </c>
      <c r="D20" s="150" t="s">
        <v>109</v>
      </c>
      <c r="E20" s="150" t="s">
        <v>17</v>
      </c>
      <c r="F20" s="150" t="s">
        <v>18</v>
      </c>
      <c r="G20" s="150" t="s">
        <v>19</v>
      </c>
    </row>
    <row r="21" spans="1:255" ht="12.75" customHeight="1">
      <c r="A21" s="5"/>
      <c r="B21" s="151" t="s">
        <v>66</v>
      </c>
      <c r="C21" s="152" t="s">
        <v>67</v>
      </c>
      <c r="D21" s="152">
        <v>208</v>
      </c>
      <c r="E21" s="153" t="s">
        <v>68</v>
      </c>
      <c r="F21" s="154">
        <v>2000</v>
      </c>
      <c r="G21" s="154">
        <f>+F21*D21</f>
        <v>416000</v>
      </c>
    </row>
    <row r="22" spans="1:255" ht="12.75" customHeight="1">
      <c r="A22" s="5"/>
      <c r="B22" s="151" t="s">
        <v>69</v>
      </c>
      <c r="C22" s="152" t="s">
        <v>20</v>
      </c>
      <c r="D22" s="152">
        <v>14</v>
      </c>
      <c r="E22" s="153" t="s">
        <v>70</v>
      </c>
      <c r="F22" s="154">
        <v>25000</v>
      </c>
      <c r="G22" s="154">
        <f>+F22*D22</f>
        <v>350000</v>
      </c>
    </row>
    <row r="23" spans="1:255" ht="12.75" customHeight="1">
      <c r="A23" s="5"/>
      <c r="B23" s="151" t="s">
        <v>71</v>
      </c>
      <c r="C23" s="152" t="s">
        <v>20</v>
      </c>
      <c r="D23" s="152">
        <v>8</v>
      </c>
      <c r="E23" s="153" t="s">
        <v>72</v>
      </c>
      <c r="F23" s="154">
        <v>25000</v>
      </c>
      <c r="G23" s="154">
        <f>+F23*D23</f>
        <v>200000</v>
      </c>
    </row>
    <row r="24" spans="1:255" ht="12.75" customHeight="1">
      <c r="A24" s="5"/>
      <c r="B24" s="151" t="s">
        <v>113</v>
      </c>
      <c r="C24" s="152" t="s">
        <v>20</v>
      </c>
      <c r="D24" s="152">
        <v>6</v>
      </c>
      <c r="E24" s="153" t="s">
        <v>115</v>
      </c>
      <c r="F24" s="154">
        <v>25000</v>
      </c>
      <c r="G24" s="154">
        <f t="shared" ref="G24:G26" si="0">+F24*D24</f>
        <v>150000</v>
      </c>
    </row>
    <row r="25" spans="1:255" ht="25.5" customHeight="1">
      <c r="A25" s="5"/>
      <c r="B25" s="151" t="s">
        <v>73</v>
      </c>
      <c r="C25" s="152" t="s">
        <v>20</v>
      </c>
      <c r="D25" s="152">
        <v>6</v>
      </c>
      <c r="E25" s="153" t="s">
        <v>74</v>
      </c>
      <c r="F25" s="154">
        <v>25000</v>
      </c>
      <c r="G25" s="154">
        <f t="shared" si="0"/>
        <v>150000</v>
      </c>
    </row>
    <row r="26" spans="1:255" ht="12.75" customHeight="1">
      <c r="A26" s="5"/>
      <c r="B26" s="151" t="s">
        <v>75</v>
      </c>
      <c r="C26" s="152" t="s">
        <v>20</v>
      </c>
      <c r="D26" s="152">
        <v>20</v>
      </c>
      <c r="E26" s="153" t="s">
        <v>107</v>
      </c>
      <c r="F26" s="154">
        <v>25000</v>
      </c>
      <c r="G26" s="154">
        <f t="shared" si="0"/>
        <v>500000</v>
      </c>
    </row>
    <row r="27" spans="1:255" ht="12.75" customHeight="1">
      <c r="A27" s="5"/>
      <c r="B27" s="7" t="s">
        <v>21</v>
      </c>
      <c r="C27" s="8"/>
      <c r="D27" s="8"/>
      <c r="E27" s="8"/>
      <c r="F27" s="9"/>
      <c r="G27" s="10">
        <f>SUM(G21:G26)</f>
        <v>1766000</v>
      </c>
    </row>
    <row r="28" spans="1:255" ht="12" customHeight="1">
      <c r="A28" s="2"/>
      <c r="B28" s="144"/>
      <c r="C28" s="146"/>
      <c r="D28" s="146"/>
      <c r="E28" s="146"/>
      <c r="F28" s="155"/>
      <c r="G28" s="155"/>
    </row>
    <row r="29" spans="1:255" ht="12" customHeight="1">
      <c r="A29" s="3"/>
      <c r="B29" s="156" t="s">
        <v>22</v>
      </c>
      <c r="C29" s="157"/>
      <c r="D29" s="158"/>
      <c r="E29" s="158"/>
      <c r="F29" s="159"/>
      <c r="G29" s="159"/>
    </row>
    <row r="30" spans="1:255" ht="24" customHeight="1">
      <c r="A30" s="3"/>
      <c r="B30" s="160" t="s">
        <v>14</v>
      </c>
      <c r="C30" s="161" t="s">
        <v>15</v>
      </c>
      <c r="D30" s="161" t="s">
        <v>16</v>
      </c>
      <c r="E30" s="160" t="s">
        <v>17</v>
      </c>
      <c r="F30" s="161" t="s">
        <v>18</v>
      </c>
      <c r="G30" s="160" t="s">
        <v>19</v>
      </c>
    </row>
    <row r="31" spans="1:255" s="164" customFormat="1" ht="12" customHeight="1">
      <c r="A31" s="162"/>
      <c r="B31" s="61"/>
      <c r="C31" s="61"/>
      <c r="D31" s="61"/>
      <c r="E31" s="61"/>
      <c r="F31" s="62"/>
      <c r="G31" s="62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</row>
    <row r="32" spans="1:255" ht="12" customHeight="1">
      <c r="A32" s="3"/>
      <c r="B32" s="165" t="s">
        <v>23</v>
      </c>
      <c r="C32" s="166"/>
      <c r="D32" s="166"/>
      <c r="E32" s="166"/>
      <c r="F32" s="167"/>
      <c r="G32" s="167"/>
    </row>
    <row r="33" spans="1:11" ht="12" customHeight="1">
      <c r="A33" s="2"/>
      <c r="B33" s="168"/>
      <c r="C33" s="169"/>
      <c r="D33" s="169"/>
      <c r="E33" s="169"/>
      <c r="F33" s="170"/>
      <c r="G33" s="170"/>
    </row>
    <row r="34" spans="1:11" ht="12" customHeight="1">
      <c r="A34" s="3"/>
      <c r="B34" s="156" t="s">
        <v>24</v>
      </c>
      <c r="C34" s="157"/>
      <c r="D34" s="158"/>
      <c r="E34" s="158"/>
      <c r="F34" s="159"/>
      <c r="G34" s="159"/>
    </row>
    <row r="35" spans="1:11" ht="24" customHeight="1">
      <c r="A35" s="3"/>
      <c r="B35" s="171" t="s">
        <v>14</v>
      </c>
      <c r="C35" s="171" t="s">
        <v>15</v>
      </c>
      <c r="D35" s="171" t="s">
        <v>16</v>
      </c>
      <c r="E35" s="171" t="s">
        <v>17</v>
      </c>
      <c r="F35" s="172" t="s">
        <v>18</v>
      </c>
      <c r="G35" s="171" t="s">
        <v>19</v>
      </c>
    </row>
    <row r="36" spans="1:11" ht="12.75" customHeight="1">
      <c r="A36" s="5"/>
      <c r="B36" s="151" t="s">
        <v>76</v>
      </c>
      <c r="C36" s="152" t="s">
        <v>25</v>
      </c>
      <c r="D36" s="152">
        <v>0.16</v>
      </c>
      <c r="E36" s="153" t="s">
        <v>77</v>
      </c>
      <c r="F36" s="154">
        <v>200000</v>
      </c>
      <c r="G36" s="154">
        <f>+F36*D36</f>
        <v>32000</v>
      </c>
    </row>
    <row r="37" spans="1:11" ht="12.75" customHeight="1">
      <c r="A37" s="5"/>
      <c r="B37" s="151" t="s">
        <v>78</v>
      </c>
      <c r="C37" s="152" t="s">
        <v>25</v>
      </c>
      <c r="D37" s="152">
        <v>0.16</v>
      </c>
      <c r="E37" s="153" t="s">
        <v>77</v>
      </c>
      <c r="F37" s="154">
        <v>200000</v>
      </c>
      <c r="G37" s="154">
        <f>+D37*F37</f>
        <v>32000</v>
      </c>
    </row>
    <row r="38" spans="1:11" ht="12.75" customHeight="1">
      <c r="A38" s="5"/>
      <c r="B38" s="151" t="s">
        <v>79</v>
      </c>
      <c r="C38" s="152" t="s">
        <v>127</v>
      </c>
      <c r="D38" s="152">
        <v>2</v>
      </c>
      <c r="E38" s="153" t="s">
        <v>80</v>
      </c>
      <c r="F38" s="154">
        <v>100000</v>
      </c>
      <c r="G38" s="154">
        <v>200000</v>
      </c>
    </row>
    <row r="39" spans="1:11" ht="12.75" customHeight="1">
      <c r="A39" s="5"/>
      <c r="B39" s="151" t="s">
        <v>81</v>
      </c>
      <c r="C39" s="152" t="s">
        <v>25</v>
      </c>
      <c r="D39" s="152">
        <v>0.25</v>
      </c>
      <c r="E39" s="153" t="s">
        <v>110</v>
      </c>
      <c r="F39" s="154">
        <v>100000</v>
      </c>
      <c r="G39" s="154">
        <f t="shared" ref="G39" si="1">+F39*D39</f>
        <v>25000</v>
      </c>
    </row>
    <row r="40" spans="1:11" ht="12.75" customHeight="1">
      <c r="A40" s="3"/>
      <c r="B40" s="11" t="s">
        <v>26</v>
      </c>
      <c r="C40" s="12"/>
      <c r="D40" s="12"/>
      <c r="E40" s="12"/>
      <c r="F40" s="13"/>
      <c r="G40" s="14">
        <f>SUM(G36:G39)</f>
        <v>289000</v>
      </c>
    </row>
    <row r="41" spans="1:11" ht="12" customHeight="1">
      <c r="A41" s="2"/>
      <c r="B41" s="168"/>
      <c r="C41" s="169"/>
      <c r="D41" s="169"/>
      <c r="E41" s="169"/>
      <c r="F41" s="170"/>
      <c r="G41" s="170"/>
    </row>
    <row r="42" spans="1:11" ht="12" customHeight="1">
      <c r="A42" s="3"/>
      <c r="B42" s="156" t="s">
        <v>27</v>
      </c>
      <c r="C42" s="157"/>
      <c r="D42" s="158"/>
      <c r="E42" s="158"/>
      <c r="F42" s="159"/>
      <c r="G42" s="159"/>
    </row>
    <row r="43" spans="1:11" ht="24" customHeight="1">
      <c r="A43" s="3"/>
      <c r="B43" s="172" t="s">
        <v>28</v>
      </c>
      <c r="C43" s="172" t="s">
        <v>29</v>
      </c>
      <c r="D43" s="172" t="s">
        <v>30</v>
      </c>
      <c r="E43" s="172" t="s">
        <v>17</v>
      </c>
      <c r="F43" s="172" t="s">
        <v>18</v>
      </c>
      <c r="G43" s="172" t="s">
        <v>19</v>
      </c>
      <c r="K43" s="19"/>
    </row>
    <row r="44" spans="1:11" ht="12.75" customHeight="1">
      <c r="A44" s="5"/>
      <c r="B44" s="173" t="s">
        <v>31</v>
      </c>
      <c r="C44" s="174"/>
      <c r="D44" s="174"/>
      <c r="E44" s="174"/>
      <c r="F44" s="175"/>
      <c r="G44" s="174"/>
      <c r="K44" s="19"/>
    </row>
    <row r="45" spans="1:11" ht="12.75" customHeight="1">
      <c r="A45" s="5"/>
      <c r="B45" s="151" t="s">
        <v>82</v>
      </c>
      <c r="C45" s="152" t="s">
        <v>123</v>
      </c>
      <c r="D45" s="176">
        <v>416</v>
      </c>
      <c r="E45" s="153" t="s">
        <v>116</v>
      </c>
      <c r="F45" s="154">
        <v>1161</v>
      </c>
      <c r="G45" s="154">
        <f t="shared" ref="G45:G46" si="2">+F45*D45</f>
        <v>482976</v>
      </c>
      <c r="K45" s="19"/>
    </row>
    <row r="46" spans="1:11" ht="12.75" customHeight="1">
      <c r="A46" s="5"/>
      <c r="B46" s="151" t="s">
        <v>83</v>
      </c>
      <c r="C46" s="152" t="s">
        <v>123</v>
      </c>
      <c r="D46" s="176">
        <v>280</v>
      </c>
      <c r="E46" s="152" t="s">
        <v>84</v>
      </c>
      <c r="F46" s="154">
        <v>1848</v>
      </c>
      <c r="G46" s="154">
        <f t="shared" si="2"/>
        <v>517440</v>
      </c>
    </row>
    <row r="47" spans="1:11" ht="12.75" customHeight="1">
      <c r="A47" s="5"/>
      <c r="B47" s="151" t="s">
        <v>85</v>
      </c>
      <c r="C47" s="152" t="s">
        <v>86</v>
      </c>
      <c r="D47" s="176">
        <v>5</v>
      </c>
      <c r="E47" s="152" t="s">
        <v>87</v>
      </c>
      <c r="F47" s="154">
        <v>6373</v>
      </c>
      <c r="G47" s="154">
        <v>31865</v>
      </c>
    </row>
    <row r="48" spans="1:11" ht="12.75" customHeight="1">
      <c r="A48" s="5"/>
      <c r="B48" s="173" t="s">
        <v>88</v>
      </c>
      <c r="C48" s="174"/>
      <c r="D48" s="174"/>
      <c r="E48" s="174"/>
      <c r="F48" s="175"/>
      <c r="G48" s="174"/>
    </row>
    <row r="49" spans="1:17" ht="12.75" customHeight="1">
      <c r="A49" s="5"/>
      <c r="B49" s="151" t="s">
        <v>89</v>
      </c>
      <c r="C49" s="152" t="s">
        <v>86</v>
      </c>
      <c r="D49" s="176">
        <v>1.8</v>
      </c>
      <c r="E49" s="153" t="s">
        <v>68</v>
      </c>
      <c r="F49" s="154">
        <v>12700</v>
      </c>
      <c r="G49" s="154">
        <v>25400</v>
      </c>
    </row>
    <row r="50" spans="1:17" ht="12.75" customHeight="1">
      <c r="A50" s="5"/>
      <c r="B50" s="151" t="s">
        <v>90</v>
      </c>
      <c r="C50" s="152" t="s">
        <v>86</v>
      </c>
      <c r="D50" s="176">
        <v>23</v>
      </c>
      <c r="E50" s="153" t="s">
        <v>68</v>
      </c>
      <c r="F50" s="154">
        <v>3163</v>
      </c>
      <c r="G50" s="154">
        <f>+F50*D50</f>
        <v>72749</v>
      </c>
    </row>
    <row r="51" spans="1:17" ht="12.75" customHeight="1">
      <c r="A51" s="5"/>
      <c r="B51" s="151" t="s">
        <v>91</v>
      </c>
      <c r="C51" s="152" t="s">
        <v>86</v>
      </c>
      <c r="D51" s="176">
        <v>0.9</v>
      </c>
      <c r="E51" s="153" t="s">
        <v>111</v>
      </c>
      <c r="F51" s="154">
        <v>35200</v>
      </c>
      <c r="G51" s="154">
        <v>35200</v>
      </c>
    </row>
    <row r="52" spans="1:17" ht="12.75" customHeight="1">
      <c r="A52" s="5"/>
      <c r="B52" s="177" t="s">
        <v>92</v>
      </c>
      <c r="C52" s="152"/>
      <c r="D52" s="176"/>
      <c r="E52" s="153"/>
      <c r="F52" s="154"/>
      <c r="G52" s="154"/>
    </row>
    <row r="53" spans="1:17" ht="12.75" customHeight="1">
      <c r="A53" s="5"/>
      <c r="B53" s="151" t="s">
        <v>93</v>
      </c>
      <c r="C53" s="152" t="s">
        <v>86</v>
      </c>
      <c r="D53" s="176">
        <v>2</v>
      </c>
      <c r="E53" s="153" t="s">
        <v>112</v>
      </c>
      <c r="F53" s="154">
        <v>14000</v>
      </c>
      <c r="G53" s="154">
        <f t="shared" ref="G53" si="3">+F53*D53</f>
        <v>28000</v>
      </c>
    </row>
    <row r="54" spans="1:17" ht="12.75" customHeight="1">
      <c r="A54" s="5"/>
      <c r="B54" s="151" t="s">
        <v>108</v>
      </c>
      <c r="C54" s="152" t="s">
        <v>86</v>
      </c>
      <c r="D54" s="176">
        <v>0.9</v>
      </c>
      <c r="E54" s="153" t="s">
        <v>112</v>
      </c>
      <c r="F54" s="154">
        <v>72500</v>
      </c>
      <c r="G54" s="154">
        <v>72500</v>
      </c>
    </row>
    <row r="55" spans="1:17" ht="12.75" customHeight="1">
      <c r="A55" s="5"/>
      <c r="B55" s="177" t="s">
        <v>94</v>
      </c>
      <c r="C55" s="152"/>
      <c r="D55" s="176"/>
      <c r="E55" s="153"/>
      <c r="F55" s="154"/>
      <c r="G55" s="154"/>
    </row>
    <row r="56" spans="1:17" ht="12.75" customHeight="1">
      <c r="A56" s="5"/>
      <c r="B56" s="151" t="s">
        <v>121</v>
      </c>
      <c r="C56" s="152" t="s">
        <v>86</v>
      </c>
      <c r="D56" s="176">
        <v>30</v>
      </c>
      <c r="E56" s="153" t="s">
        <v>122</v>
      </c>
      <c r="F56" s="154">
        <v>8550</v>
      </c>
      <c r="G56" s="154">
        <v>256500</v>
      </c>
    </row>
    <row r="57" spans="1:17" ht="12.75" customHeight="1">
      <c r="A57" s="5"/>
      <c r="B57" s="151" t="s">
        <v>118</v>
      </c>
      <c r="C57" s="152" t="s">
        <v>117</v>
      </c>
      <c r="D57" s="176">
        <v>830</v>
      </c>
      <c r="E57" s="153" t="s">
        <v>87</v>
      </c>
      <c r="F57" s="154">
        <v>666400</v>
      </c>
      <c r="G57" s="154">
        <v>553112</v>
      </c>
    </row>
    <row r="58" spans="1:17" ht="12.75" customHeight="1">
      <c r="A58" s="5"/>
      <c r="B58" s="151" t="s">
        <v>119</v>
      </c>
      <c r="C58" s="152" t="s">
        <v>86</v>
      </c>
      <c r="D58" s="176">
        <v>1</v>
      </c>
      <c r="E58" s="153" t="s">
        <v>120</v>
      </c>
      <c r="F58" s="154">
        <v>52800</v>
      </c>
      <c r="G58" s="154">
        <v>52800</v>
      </c>
    </row>
    <row r="59" spans="1:17" ht="12.75" customHeight="1">
      <c r="A59" s="5"/>
      <c r="B59" s="177" t="s">
        <v>95</v>
      </c>
      <c r="C59" s="152"/>
      <c r="D59" s="176"/>
      <c r="E59" s="153"/>
      <c r="F59" s="154"/>
      <c r="G59" s="154"/>
    </row>
    <row r="60" spans="1:17" ht="12.75" customHeight="1">
      <c r="A60" s="5"/>
      <c r="B60" s="151" t="s">
        <v>96</v>
      </c>
      <c r="C60" s="152" t="s">
        <v>86</v>
      </c>
      <c r="D60" s="176">
        <v>4</v>
      </c>
      <c r="E60" s="153" t="s">
        <v>74</v>
      </c>
      <c r="F60" s="154">
        <v>11445</v>
      </c>
      <c r="G60" s="154">
        <f t="shared" ref="G60" si="4">+F60*D60</f>
        <v>45780</v>
      </c>
      <c r="P60" s="178"/>
      <c r="Q60" s="178"/>
    </row>
    <row r="61" spans="1:17" ht="12.75" customHeight="1">
      <c r="A61" s="5"/>
      <c r="B61" s="151" t="s">
        <v>97</v>
      </c>
      <c r="C61" s="152" t="s">
        <v>86</v>
      </c>
      <c r="D61" s="176">
        <v>3</v>
      </c>
      <c r="E61" s="153" t="s">
        <v>98</v>
      </c>
      <c r="F61" s="154">
        <v>16200</v>
      </c>
      <c r="G61" s="154">
        <v>48600</v>
      </c>
    </row>
    <row r="62" spans="1:17" ht="13.5" customHeight="1">
      <c r="A62" s="3"/>
      <c r="B62" s="179" t="s">
        <v>32</v>
      </c>
      <c r="C62" s="180"/>
      <c r="D62" s="180"/>
      <c r="E62" s="180"/>
      <c r="F62" s="181"/>
      <c r="G62" s="182">
        <f>SUM(G44:G61)</f>
        <v>2222922</v>
      </c>
      <c r="L62" s="183"/>
      <c r="P62" s="178"/>
      <c r="Q62" s="178"/>
    </row>
    <row r="63" spans="1:17" ht="12" customHeight="1">
      <c r="A63" s="2"/>
      <c r="B63" s="168"/>
      <c r="C63" s="169"/>
      <c r="D63" s="169"/>
      <c r="E63" s="184"/>
      <c r="F63" s="170"/>
      <c r="G63" s="170"/>
      <c r="P63" s="178"/>
      <c r="Q63" s="178"/>
    </row>
    <row r="64" spans="1:17" ht="12" customHeight="1">
      <c r="A64" s="3"/>
      <c r="B64" s="156" t="s">
        <v>33</v>
      </c>
      <c r="C64" s="157"/>
      <c r="D64" s="158"/>
      <c r="E64" s="158"/>
      <c r="F64" s="159"/>
      <c r="G64" s="159"/>
      <c r="P64" s="178"/>
      <c r="Q64" s="178"/>
    </row>
    <row r="65" spans="1:255" ht="24" customHeight="1">
      <c r="A65" s="3"/>
      <c r="B65" s="185" t="s">
        <v>34</v>
      </c>
      <c r="C65" s="186" t="s">
        <v>29</v>
      </c>
      <c r="D65" s="186" t="s">
        <v>30</v>
      </c>
      <c r="E65" s="185" t="s">
        <v>17</v>
      </c>
      <c r="F65" s="186" t="s">
        <v>18</v>
      </c>
      <c r="G65" s="185" t="s">
        <v>19</v>
      </c>
    </row>
    <row r="66" spans="1:255" s="193" customFormat="1" ht="12.75" customHeight="1">
      <c r="A66" s="187"/>
      <c r="B66" s="188" t="s">
        <v>128</v>
      </c>
      <c r="C66" s="189" t="s">
        <v>129</v>
      </c>
      <c r="D66" s="190">
        <v>1</v>
      </c>
      <c r="E66" s="191" t="s">
        <v>70</v>
      </c>
      <c r="F66" s="190">
        <v>500000</v>
      </c>
      <c r="G66" s="190">
        <f>D66*F66</f>
        <v>500000</v>
      </c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192"/>
      <c r="BP66" s="192"/>
      <c r="BQ66" s="192"/>
      <c r="BR66" s="192"/>
      <c r="BS66" s="192"/>
      <c r="BT66" s="192"/>
      <c r="BU66" s="192"/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  <c r="EO66" s="192"/>
      <c r="EP66" s="192"/>
      <c r="EQ66" s="192"/>
      <c r="ER66" s="192"/>
      <c r="ES66" s="192"/>
      <c r="ET66" s="192"/>
      <c r="EU66" s="192"/>
      <c r="EV66" s="192"/>
      <c r="EW66" s="192"/>
      <c r="EX66" s="192"/>
      <c r="EY66" s="192"/>
      <c r="EZ66" s="192"/>
      <c r="FA66" s="192"/>
      <c r="FB66" s="192"/>
      <c r="FC66" s="192"/>
      <c r="FD66" s="192"/>
      <c r="FE66" s="192"/>
      <c r="FF66" s="192"/>
      <c r="FG66" s="192"/>
      <c r="FH66" s="192"/>
      <c r="FI66" s="192"/>
      <c r="FJ66" s="192"/>
      <c r="FK66" s="192"/>
      <c r="FL66" s="192"/>
      <c r="FM66" s="192"/>
      <c r="FN66" s="192"/>
      <c r="FO66" s="192"/>
      <c r="FP66" s="192"/>
      <c r="FQ66" s="192"/>
      <c r="FR66" s="192"/>
      <c r="FS66" s="192"/>
      <c r="FT66" s="192"/>
      <c r="FU66" s="192"/>
      <c r="FV66" s="192"/>
      <c r="FW66" s="192"/>
      <c r="FX66" s="192"/>
      <c r="FY66" s="192"/>
      <c r="FZ66" s="192"/>
      <c r="GA66" s="192"/>
      <c r="GB66" s="192"/>
      <c r="GC66" s="192"/>
      <c r="GD66" s="192"/>
      <c r="GE66" s="192"/>
      <c r="GF66" s="192"/>
      <c r="GG66" s="192"/>
      <c r="GH66" s="192"/>
      <c r="GI66" s="192"/>
      <c r="GJ66" s="192"/>
      <c r="GK66" s="192"/>
      <c r="GL66" s="192"/>
      <c r="GM66" s="192"/>
      <c r="GN66" s="192"/>
      <c r="GO66" s="192"/>
      <c r="GP66" s="192"/>
      <c r="GQ66" s="192"/>
      <c r="GR66" s="192"/>
      <c r="GS66" s="192"/>
      <c r="GT66" s="192"/>
      <c r="GU66" s="192"/>
      <c r="GV66" s="192"/>
      <c r="GW66" s="192"/>
      <c r="GX66" s="192"/>
      <c r="GY66" s="192"/>
      <c r="GZ66" s="192"/>
      <c r="HA66" s="192"/>
      <c r="HB66" s="192"/>
      <c r="HC66" s="192"/>
      <c r="HD66" s="192"/>
      <c r="HE66" s="192"/>
      <c r="HF66" s="192"/>
      <c r="HG66" s="192"/>
      <c r="HH66" s="192"/>
      <c r="HI66" s="192"/>
      <c r="HJ66" s="192"/>
      <c r="HK66" s="192"/>
      <c r="HL66" s="192"/>
      <c r="HM66" s="192"/>
      <c r="HN66" s="192"/>
      <c r="HO66" s="192"/>
      <c r="HP66" s="192"/>
      <c r="HQ66" s="192"/>
      <c r="HR66" s="192"/>
      <c r="HS66" s="192"/>
      <c r="HT66" s="192"/>
      <c r="HU66" s="192"/>
      <c r="HV66" s="192"/>
      <c r="HW66" s="192"/>
      <c r="HX66" s="192"/>
      <c r="HY66" s="192"/>
      <c r="HZ66" s="192"/>
      <c r="IA66" s="192"/>
      <c r="IB66" s="192"/>
      <c r="IC66" s="192"/>
      <c r="ID66" s="192"/>
      <c r="IE66" s="192"/>
      <c r="IF66" s="192"/>
      <c r="IG66" s="192"/>
      <c r="IH66" s="192"/>
      <c r="II66" s="192"/>
      <c r="IJ66" s="192"/>
      <c r="IK66" s="192"/>
      <c r="IL66" s="192"/>
      <c r="IM66" s="192"/>
      <c r="IN66" s="192"/>
      <c r="IO66" s="192"/>
      <c r="IP66" s="192"/>
      <c r="IQ66" s="192"/>
      <c r="IR66" s="192"/>
      <c r="IS66" s="192"/>
      <c r="IT66" s="192"/>
      <c r="IU66" s="192"/>
    </row>
    <row r="67" spans="1:255" s="193" customFormat="1" ht="12.75" customHeight="1">
      <c r="A67" s="187"/>
      <c r="B67" s="188" t="s">
        <v>130</v>
      </c>
      <c r="C67" s="189" t="s">
        <v>129</v>
      </c>
      <c r="D67" s="190">
        <v>1</v>
      </c>
      <c r="E67" s="191" t="s">
        <v>131</v>
      </c>
      <c r="F67" s="194">
        <v>180000</v>
      </c>
      <c r="G67" s="190">
        <f t="shared" ref="G67:G68" si="5">D67*F67</f>
        <v>180000</v>
      </c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2"/>
      <c r="BO67" s="192"/>
      <c r="BP67" s="192"/>
      <c r="BQ67" s="192"/>
      <c r="BR67" s="192"/>
      <c r="BS67" s="192"/>
      <c r="BT67" s="192"/>
      <c r="BU67" s="192"/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  <c r="EO67" s="192"/>
      <c r="EP67" s="192"/>
      <c r="EQ67" s="192"/>
      <c r="ER67" s="192"/>
      <c r="ES67" s="192"/>
      <c r="ET67" s="192"/>
      <c r="EU67" s="192"/>
      <c r="EV67" s="192"/>
      <c r="EW67" s="192"/>
      <c r="EX67" s="192"/>
      <c r="EY67" s="192"/>
      <c r="EZ67" s="192"/>
      <c r="FA67" s="192"/>
      <c r="FB67" s="192"/>
      <c r="FC67" s="192"/>
      <c r="FD67" s="192"/>
      <c r="FE67" s="192"/>
      <c r="FF67" s="192"/>
      <c r="FG67" s="192"/>
      <c r="FH67" s="192"/>
      <c r="FI67" s="192"/>
      <c r="FJ67" s="192"/>
      <c r="FK67" s="192"/>
      <c r="FL67" s="192"/>
      <c r="FM67" s="192"/>
      <c r="FN67" s="192"/>
      <c r="FO67" s="192"/>
      <c r="FP67" s="192"/>
      <c r="FQ67" s="192"/>
      <c r="FR67" s="192"/>
      <c r="FS67" s="192"/>
      <c r="FT67" s="192"/>
      <c r="FU67" s="192"/>
      <c r="FV67" s="192"/>
      <c r="FW67" s="192"/>
      <c r="FX67" s="192"/>
      <c r="FY67" s="192"/>
      <c r="FZ67" s="192"/>
      <c r="GA67" s="192"/>
      <c r="GB67" s="192"/>
      <c r="GC67" s="192"/>
      <c r="GD67" s="192"/>
      <c r="GE67" s="192"/>
      <c r="GF67" s="192"/>
      <c r="GG67" s="192"/>
      <c r="GH67" s="192"/>
      <c r="GI67" s="192"/>
      <c r="GJ67" s="192"/>
      <c r="GK67" s="192"/>
      <c r="GL67" s="192"/>
      <c r="GM67" s="192"/>
      <c r="GN67" s="192"/>
      <c r="GO67" s="192"/>
      <c r="GP67" s="192"/>
      <c r="GQ67" s="192"/>
      <c r="GR67" s="192"/>
      <c r="GS67" s="192"/>
      <c r="GT67" s="192"/>
      <c r="GU67" s="192"/>
      <c r="GV67" s="192"/>
      <c r="GW67" s="192"/>
      <c r="GX67" s="192"/>
      <c r="GY67" s="192"/>
      <c r="GZ67" s="192"/>
      <c r="HA67" s="192"/>
      <c r="HB67" s="192"/>
      <c r="HC67" s="192"/>
      <c r="HD67" s="192"/>
      <c r="HE67" s="192"/>
      <c r="HF67" s="192"/>
      <c r="HG67" s="192"/>
      <c r="HH67" s="192"/>
      <c r="HI67" s="192"/>
      <c r="HJ67" s="192"/>
      <c r="HK67" s="192"/>
      <c r="HL67" s="192"/>
      <c r="HM67" s="192"/>
      <c r="HN67" s="192"/>
      <c r="HO67" s="192"/>
      <c r="HP67" s="192"/>
      <c r="HQ67" s="192"/>
      <c r="HR67" s="192"/>
      <c r="HS67" s="192"/>
      <c r="HT67" s="192"/>
      <c r="HU67" s="192"/>
      <c r="HV67" s="192"/>
      <c r="HW67" s="192"/>
      <c r="HX67" s="192"/>
      <c r="HY67" s="192"/>
      <c r="HZ67" s="192"/>
      <c r="IA67" s="192"/>
      <c r="IB67" s="192"/>
      <c r="IC67" s="192"/>
      <c r="ID67" s="192"/>
      <c r="IE67" s="192"/>
      <c r="IF67" s="192"/>
      <c r="IG67" s="192"/>
      <c r="IH67" s="192"/>
      <c r="II67" s="192"/>
      <c r="IJ67" s="192"/>
      <c r="IK67" s="192"/>
      <c r="IL67" s="192"/>
      <c r="IM67" s="192"/>
      <c r="IN67" s="192"/>
      <c r="IO67" s="192"/>
      <c r="IP67" s="192"/>
      <c r="IQ67" s="192"/>
      <c r="IR67" s="192"/>
      <c r="IS67" s="192"/>
      <c r="IT67" s="192"/>
      <c r="IU67" s="192"/>
    </row>
    <row r="68" spans="1:255" s="193" customFormat="1" ht="12.75" customHeight="1">
      <c r="A68" s="187"/>
      <c r="B68" s="188" t="s">
        <v>132</v>
      </c>
      <c r="C68" s="189" t="s">
        <v>129</v>
      </c>
      <c r="D68" s="190">
        <v>1</v>
      </c>
      <c r="E68" s="191" t="s">
        <v>131</v>
      </c>
      <c r="F68" s="194">
        <v>250000</v>
      </c>
      <c r="G68" s="190">
        <f t="shared" si="5"/>
        <v>250000</v>
      </c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  <c r="AV68" s="192"/>
      <c r="AW68" s="192"/>
      <c r="AX68" s="192"/>
      <c r="AY68" s="192"/>
      <c r="AZ68" s="192"/>
      <c r="BA68" s="192"/>
      <c r="BB68" s="192"/>
      <c r="BC68" s="192"/>
      <c r="BD68" s="192"/>
      <c r="BE68" s="192"/>
      <c r="BF68" s="192"/>
      <c r="BG68" s="192"/>
      <c r="BH68" s="192"/>
      <c r="BI68" s="192"/>
      <c r="BJ68" s="192"/>
      <c r="BK68" s="192"/>
      <c r="BL68" s="192"/>
      <c r="BM68" s="192"/>
      <c r="BN68" s="192"/>
      <c r="BO68" s="192"/>
      <c r="BP68" s="192"/>
      <c r="BQ68" s="192"/>
      <c r="BR68" s="192"/>
      <c r="BS68" s="192"/>
      <c r="BT68" s="192"/>
      <c r="BU68" s="192"/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  <c r="EO68" s="192"/>
      <c r="EP68" s="192"/>
      <c r="EQ68" s="192"/>
      <c r="ER68" s="192"/>
      <c r="ES68" s="192"/>
      <c r="ET68" s="192"/>
      <c r="EU68" s="192"/>
      <c r="EV68" s="192"/>
      <c r="EW68" s="192"/>
      <c r="EX68" s="192"/>
      <c r="EY68" s="192"/>
      <c r="EZ68" s="192"/>
      <c r="FA68" s="192"/>
      <c r="FB68" s="192"/>
      <c r="FC68" s="192"/>
      <c r="FD68" s="192"/>
      <c r="FE68" s="192"/>
      <c r="FF68" s="192"/>
      <c r="FG68" s="192"/>
      <c r="FH68" s="192"/>
      <c r="FI68" s="192"/>
      <c r="FJ68" s="192"/>
      <c r="FK68" s="192"/>
      <c r="FL68" s="192"/>
      <c r="FM68" s="192"/>
      <c r="FN68" s="192"/>
      <c r="FO68" s="192"/>
      <c r="FP68" s="192"/>
      <c r="FQ68" s="192"/>
      <c r="FR68" s="192"/>
      <c r="FS68" s="192"/>
      <c r="FT68" s="192"/>
      <c r="FU68" s="192"/>
      <c r="FV68" s="192"/>
      <c r="FW68" s="192"/>
      <c r="FX68" s="192"/>
      <c r="FY68" s="192"/>
      <c r="FZ68" s="192"/>
      <c r="GA68" s="192"/>
      <c r="GB68" s="192"/>
      <c r="GC68" s="192"/>
      <c r="GD68" s="192"/>
      <c r="GE68" s="192"/>
      <c r="GF68" s="192"/>
      <c r="GG68" s="192"/>
      <c r="GH68" s="192"/>
      <c r="GI68" s="192"/>
      <c r="GJ68" s="192"/>
      <c r="GK68" s="192"/>
      <c r="GL68" s="192"/>
      <c r="GM68" s="192"/>
      <c r="GN68" s="192"/>
      <c r="GO68" s="192"/>
      <c r="GP68" s="192"/>
      <c r="GQ68" s="192"/>
      <c r="GR68" s="192"/>
      <c r="GS68" s="192"/>
      <c r="GT68" s="192"/>
      <c r="GU68" s="192"/>
      <c r="GV68" s="192"/>
      <c r="GW68" s="192"/>
      <c r="GX68" s="192"/>
      <c r="GY68" s="192"/>
      <c r="GZ68" s="192"/>
      <c r="HA68" s="192"/>
      <c r="HB68" s="192"/>
      <c r="HC68" s="192"/>
      <c r="HD68" s="192"/>
      <c r="HE68" s="192"/>
      <c r="HF68" s="192"/>
      <c r="HG68" s="192"/>
      <c r="HH68" s="192"/>
      <c r="HI68" s="192"/>
      <c r="HJ68" s="192"/>
      <c r="HK68" s="192"/>
      <c r="HL68" s="192"/>
      <c r="HM68" s="192"/>
      <c r="HN68" s="192"/>
      <c r="HO68" s="192"/>
      <c r="HP68" s="192"/>
      <c r="HQ68" s="192"/>
      <c r="HR68" s="192"/>
      <c r="HS68" s="192"/>
      <c r="HT68" s="192"/>
      <c r="HU68" s="192"/>
      <c r="HV68" s="192"/>
      <c r="HW68" s="192"/>
      <c r="HX68" s="192"/>
      <c r="HY68" s="192"/>
      <c r="HZ68" s="192"/>
      <c r="IA68" s="192"/>
      <c r="IB68" s="192"/>
      <c r="IC68" s="192"/>
      <c r="ID68" s="192"/>
      <c r="IE68" s="192"/>
      <c r="IF68" s="192"/>
      <c r="IG68" s="192"/>
      <c r="IH68" s="192"/>
      <c r="II68" s="192"/>
      <c r="IJ68" s="192"/>
      <c r="IK68" s="192"/>
      <c r="IL68" s="192"/>
      <c r="IM68" s="192"/>
      <c r="IN68" s="192"/>
      <c r="IO68" s="192"/>
      <c r="IP68" s="192"/>
      <c r="IQ68" s="192"/>
      <c r="IR68" s="192"/>
      <c r="IS68" s="192"/>
      <c r="IT68" s="192"/>
      <c r="IU68" s="192"/>
    </row>
    <row r="69" spans="1:255" ht="13.5" customHeight="1">
      <c r="A69" s="3"/>
      <c r="B69" s="195" t="s">
        <v>35</v>
      </c>
      <c r="C69" s="196"/>
      <c r="D69" s="196"/>
      <c r="E69" s="196"/>
      <c r="F69" s="197"/>
      <c r="G69" s="198">
        <f>SUM(G66:G68)</f>
        <v>930000</v>
      </c>
    </row>
    <row r="70" spans="1:255" ht="12" customHeight="1">
      <c r="A70" s="2"/>
      <c r="B70" s="199"/>
      <c r="C70" s="199"/>
      <c r="D70" s="199"/>
      <c r="E70" s="199"/>
      <c r="F70" s="200"/>
      <c r="G70" s="200"/>
    </row>
    <row r="71" spans="1:255" ht="12" customHeight="1">
      <c r="A71" s="18"/>
      <c r="B71" s="201" t="s">
        <v>36</v>
      </c>
      <c r="C71" s="202"/>
      <c r="D71" s="202"/>
      <c r="E71" s="202"/>
      <c r="F71" s="202"/>
      <c r="G71" s="203">
        <f>G27+G40+G62+G69</f>
        <v>5207922</v>
      </c>
    </row>
    <row r="72" spans="1:255" ht="12" customHeight="1">
      <c r="A72" s="18"/>
      <c r="B72" s="204" t="s">
        <v>37</v>
      </c>
      <c r="C72" s="205"/>
      <c r="D72" s="205"/>
      <c r="E72" s="205"/>
      <c r="F72" s="205"/>
      <c r="G72" s="206">
        <f>G71*0.05</f>
        <v>260396.1</v>
      </c>
    </row>
    <row r="73" spans="1:255" ht="12" customHeight="1">
      <c r="A73" s="18"/>
      <c r="B73" s="207" t="s">
        <v>38</v>
      </c>
      <c r="C73" s="208"/>
      <c r="D73" s="208"/>
      <c r="E73" s="208"/>
      <c r="F73" s="208"/>
      <c r="G73" s="209">
        <f>G72+G71</f>
        <v>5468318.0999999996</v>
      </c>
    </row>
    <row r="74" spans="1:255" ht="12" customHeight="1">
      <c r="A74" s="18"/>
      <c r="B74" s="204" t="s">
        <v>39</v>
      </c>
      <c r="C74" s="205"/>
      <c r="D74" s="205"/>
      <c r="E74" s="205"/>
      <c r="F74" s="205"/>
      <c r="G74" s="206">
        <f>G12</f>
        <v>7497000</v>
      </c>
    </row>
    <row r="75" spans="1:255" ht="12" customHeight="1">
      <c r="A75" s="18"/>
      <c r="B75" s="210" t="s">
        <v>40</v>
      </c>
      <c r="C75" s="211"/>
      <c r="D75" s="211"/>
      <c r="E75" s="211"/>
      <c r="F75" s="211"/>
      <c r="G75" s="212">
        <f>G74-G73</f>
        <v>2028681.9000000004</v>
      </c>
    </row>
    <row r="76" spans="1:255" ht="12" customHeight="1">
      <c r="A76" s="18"/>
      <c r="B76" s="213" t="s">
        <v>133</v>
      </c>
      <c r="C76" s="214"/>
      <c r="D76" s="214"/>
      <c r="E76" s="214"/>
      <c r="F76" s="214"/>
      <c r="G76" s="215"/>
    </row>
    <row r="77" spans="1:255" ht="12.75" customHeight="1" thickBot="1">
      <c r="A77" s="18"/>
      <c r="B77" s="216"/>
      <c r="C77" s="214"/>
      <c r="D77" s="214"/>
      <c r="E77" s="214"/>
      <c r="F77" s="214"/>
      <c r="G77" s="215"/>
    </row>
    <row r="78" spans="1:255" ht="12" customHeight="1">
      <c r="A78" s="18"/>
      <c r="B78" s="217" t="s">
        <v>134</v>
      </c>
      <c r="C78" s="218"/>
      <c r="D78" s="218"/>
      <c r="E78" s="218"/>
      <c r="F78" s="219"/>
      <c r="G78" s="215"/>
    </row>
    <row r="79" spans="1:255" ht="12" customHeight="1">
      <c r="A79" s="18"/>
      <c r="B79" s="220" t="s">
        <v>41</v>
      </c>
      <c r="C79" s="221"/>
      <c r="D79" s="221"/>
      <c r="E79" s="221"/>
      <c r="F79" s="222"/>
      <c r="G79" s="215"/>
    </row>
    <row r="80" spans="1:255" ht="12" customHeight="1">
      <c r="A80" s="18"/>
      <c r="B80" s="220" t="s">
        <v>42</v>
      </c>
      <c r="C80" s="221"/>
      <c r="D80" s="221"/>
      <c r="E80" s="221"/>
      <c r="F80" s="222"/>
      <c r="G80" s="215"/>
    </row>
    <row r="81" spans="1:7" ht="12" customHeight="1">
      <c r="A81" s="18"/>
      <c r="B81" s="220" t="s">
        <v>43</v>
      </c>
      <c r="C81" s="221"/>
      <c r="D81" s="221"/>
      <c r="E81" s="221"/>
      <c r="F81" s="222"/>
      <c r="G81" s="215"/>
    </row>
    <row r="82" spans="1:7" ht="12" customHeight="1">
      <c r="A82" s="18"/>
      <c r="B82" s="220" t="s">
        <v>44</v>
      </c>
      <c r="C82" s="221"/>
      <c r="D82" s="221"/>
      <c r="E82" s="221"/>
      <c r="F82" s="222"/>
      <c r="G82" s="215"/>
    </row>
    <row r="83" spans="1:7" ht="12" customHeight="1">
      <c r="A83" s="18"/>
      <c r="B83" s="220" t="s">
        <v>45</v>
      </c>
      <c r="C83" s="221"/>
      <c r="D83" s="221"/>
      <c r="E83" s="221"/>
      <c r="F83" s="222"/>
      <c r="G83" s="215"/>
    </row>
    <row r="84" spans="1:7" ht="12.75" customHeight="1" thickBot="1">
      <c r="A84" s="18"/>
      <c r="B84" s="223" t="s">
        <v>46</v>
      </c>
      <c r="C84" s="224"/>
      <c r="D84" s="224"/>
      <c r="E84" s="224"/>
      <c r="F84" s="225"/>
      <c r="G84" s="215"/>
    </row>
    <row r="85" spans="1:7" ht="12.75" customHeight="1">
      <c r="A85" s="18"/>
      <c r="B85" s="226"/>
      <c r="C85" s="221"/>
      <c r="D85" s="221"/>
      <c r="E85" s="221"/>
      <c r="F85" s="221"/>
      <c r="G85" s="215"/>
    </row>
    <row r="86" spans="1:7" ht="15" customHeight="1" thickBot="1">
      <c r="A86" s="18"/>
      <c r="B86" s="276" t="s">
        <v>47</v>
      </c>
      <c r="C86" s="277"/>
      <c r="D86" s="227"/>
      <c r="E86" s="228"/>
      <c r="F86" s="228"/>
      <c r="G86" s="215"/>
    </row>
    <row r="87" spans="1:7" ht="12" customHeight="1">
      <c r="A87" s="18"/>
      <c r="B87" s="229" t="s">
        <v>34</v>
      </c>
      <c r="C87" s="230" t="s">
        <v>48</v>
      </c>
      <c r="D87" s="231" t="s">
        <v>49</v>
      </c>
      <c r="E87" s="228"/>
      <c r="F87" s="228"/>
      <c r="G87" s="215"/>
    </row>
    <row r="88" spans="1:7" ht="12" customHeight="1">
      <c r="A88" s="18"/>
      <c r="B88" s="232" t="s">
        <v>50</v>
      </c>
      <c r="C88" s="233">
        <f>G27</f>
        <v>1766000</v>
      </c>
      <c r="D88" s="234">
        <f>(C88/C94)</f>
        <v>0.32295121968123985</v>
      </c>
      <c r="E88" s="228"/>
      <c r="F88" s="228"/>
      <c r="G88" s="215"/>
    </row>
    <row r="89" spans="1:7" ht="12" customHeight="1">
      <c r="A89" s="18"/>
      <c r="B89" s="232" t="s">
        <v>51</v>
      </c>
      <c r="C89" s="235">
        <v>0</v>
      </c>
      <c r="D89" s="234">
        <v>0</v>
      </c>
      <c r="E89" s="228"/>
      <c r="F89" s="228"/>
      <c r="G89" s="215"/>
    </row>
    <row r="90" spans="1:7" ht="12" customHeight="1">
      <c r="A90" s="18"/>
      <c r="B90" s="232" t="s">
        <v>52</v>
      </c>
      <c r="C90" s="233">
        <f>G40</f>
        <v>289000</v>
      </c>
      <c r="D90" s="234">
        <f>(C90/C94)</f>
        <v>5.2849888158481496E-2</v>
      </c>
      <c r="E90" s="228"/>
      <c r="F90" s="228"/>
      <c r="G90" s="215"/>
    </row>
    <row r="91" spans="1:7" ht="12" customHeight="1">
      <c r="A91" s="18"/>
      <c r="B91" s="232" t="s">
        <v>28</v>
      </c>
      <c r="C91" s="233">
        <f>G62</f>
        <v>2222922</v>
      </c>
      <c r="D91" s="234">
        <f>(C91/C94)</f>
        <v>0.40650927019040828</v>
      </c>
      <c r="E91" s="228"/>
      <c r="F91" s="228"/>
      <c r="G91" s="215"/>
    </row>
    <row r="92" spans="1:7" ht="12" customHeight="1">
      <c r="A92" s="18"/>
      <c r="B92" s="232" t="s">
        <v>53</v>
      </c>
      <c r="C92" s="236">
        <f>G69</f>
        <v>930000</v>
      </c>
      <c r="D92" s="234">
        <f>(C92/C94)</f>
        <v>0.17007057435082279</v>
      </c>
      <c r="E92" s="237"/>
      <c r="F92" s="237"/>
      <c r="G92" s="215"/>
    </row>
    <row r="93" spans="1:7" ht="12" customHeight="1">
      <c r="A93" s="18"/>
      <c r="B93" s="232" t="s">
        <v>54</v>
      </c>
      <c r="C93" s="236">
        <f>G72</f>
        <v>260396.1</v>
      </c>
      <c r="D93" s="234">
        <f>(C93/C94)</f>
        <v>4.7619047619047623E-2</v>
      </c>
      <c r="E93" s="237"/>
      <c r="F93" s="237"/>
      <c r="G93" s="215"/>
    </row>
    <row r="94" spans="1:7" ht="12.75" customHeight="1" thickBot="1">
      <c r="A94" s="18"/>
      <c r="B94" s="238" t="s">
        <v>55</v>
      </c>
      <c r="C94" s="239">
        <f>SUM(C88:C93)</f>
        <v>5468318.0999999996</v>
      </c>
      <c r="D94" s="240">
        <f>SUM(D88:D93)</f>
        <v>1.0000000000000002</v>
      </c>
      <c r="E94" s="237"/>
      <c r="F94" s="237"/>
      <c r="G94" s="215"/>
    </row>
    <row r="95" spans="1:7" ht="12" customHeight="1">
      <c r="A95" s="18"/>
      <c r="B95" s="216"/>
      <c r="C95" s="214"/>
      <c r="D95" s="214"/>
      <c r="E95" s="214"/>
      <c r="F95" s="214"/>
      <c r="G95" s="215"/>
    </row>
    <row r="96" spans="1:7" ht="12.75" customHeight="1">
      <c r="A96" s="18"/>
      <c r="B96" s="241"/>
      <c r="C96" s="214"/>
      <c r="D96" s="214"/>
      <c r="E96" s="214"/>
      <c r="F96" s="214"/>
      <c r="G96" s="215"/>
    </row>
    <row r="97" spans="2:5" ht="28.5" customHeight="1" thickBot="1">
      <c r="B97" s="242"/>
      <c r="C97" s="243" t="s">
        <v>102</v>
      </c>
      <c r="D97" s="244"/>
      <c r="E97" s="245"/>
    </row>
    <row r="98" spans="2:5" ht="11.25" customHeight="1" thickBot="1">
      <c r="B98" s="246" t="s">
        <v>34</v>
      </c>
      <c r="C98" s="247" t="s">
        <v>99</v>
      </c>
      <c r="D98" s="248" t="s">
        <v>100</v>
      </c>
      <c r="E98" s="248" t="s">
        <v>101</v>
      </c>
    </row>
    <row r="99" spans="2:5" ht="11.25" customHeight="1" thickBot="1">
      <c r="B99" s="249" t="s">
        <v>103</v>
      </c>
      <c r="C99" s="250">
        <v>2000</v>
      </c>
      <c r="D99" s="250">
        <v>3500</v>
      </c>
      <c r="E99" s="251">
        <v>4500</v>
      </c>
    </row>
    <row r="100" spans="2:5" ht="11.25" customHeight="1" thickBot="1">
      <c r="B100" s="252" t="s">
        <v>104</v>
      </c>
      <c r="C100" s="253">
        <f>G73/C99</f>
        <v>2734.1590499999998</v>
      </c>
      <c r="D100" s="253">
        <f>G73/D99</f>
        <v>1562.3765999999998</v>
      </c>
      <c r="E100" s="254">
        <f>G73/E99</f>
        <v>1215.1817999999998</v>
      </c>
    </row>
    <row r="101" spans="2:5" ht="11.25" customHeight="1">
      <c r="B101" s="20"/>
      <c r="C101"/>
      <c r="D101"/>
      <c r="E101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A5A09E-00C0-4E3E-B37B-0BF9F30AF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AEA38-20AF-46AF-A385-ED6E4BF03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96142-3570-4DB5-9A31-B48D3540CB07}">
  <ds:schemaRefs>
    <ds:schemaRef ds:uri="c5dbce2d-49dc-4afe-a5b0-d7fb7a901161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030f0af-99cb-42f1-88fc-acec73331192"/>
    <ds:schemaRef ds:uri="http://www.w3.org/XML/1998/namespace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