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Petorca/"/>
    </mc:Choice>
  </mc:AlternateContent>
  <xr:revisionPtr revIDLastSave="1" documentId="11_A036034D4ED15259A6CE3E8AA9C5DAB442F0CA59" xr6:coauthVersionLast="47" xr6:coauthVersionMax="47" xr10:uidLastSave="{1350CCFD-88EA-454F-82F1-653E9290A706}"/>
  <bookViews>
    <workbookView xWindow="-120" yWindow="-120" windowWidth="20730" windowHeight="11040" firstSheet="1" activeTab="1" xr2:uid="{00000000-000D-0000-FFFF-FFFF00000000}"/>
  </bookViews>
  <sheets>
    <sheet name="Nogal " sheetId="1" r:id="rId1"/>
    <sheet name="Al 22.06.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4" i="2" l="1"/>
  <c r="F45" i="2"/>
  <c r="F46" i="2"/>
  <c r="F47" i="2"/>
  <c r="F48" i="2"/>
  <c r="F49" i="2"/>
  <c r="F50" i="2"/>
  <c r="F51" i="2"/>
  <c r="F52" i="2"/>
  <c r="F53" i="2"/>
  <c r="F54" i="2"/>
  <c r="F43" i="2"/>
  <c r="G59" i="2"/>
  <c r="G60" i="2" s="1"/>
  <c r="G54" i="2"/>
  <c r="G53" i="2"/>
  <c r="G51" i="2"/>
  <c r="G50" i="2"/>
  <c r="G48" i="2"/>
  <c r="G47" i="2"/>
  <c r="G45" i="2"/>
  <c r="G44" i="2"/>
  <c r="G43" i="2"/>
  <c r="G37" i="2"/>
  <c r="G38" i="2" s="1"/>
  <c r="G27" i="2"/>
  <c r="G26" i="2"/>
  <c r="G25" i="2"/>
  <c r="G24" i="2"/>
  <c r="G23" i="2"/>
  <c r="G22" i="2"/>
  <c r="G21" i="2"/>
  <c r="G28" i="2" s="1"/>
  <c r="G12" i="2"/>
  <c r="G65" i="2" s="1"/>
  <c r="G55" i="2" l="1"/>
  <c r="C82" i="2" s="1"/>
  <c r="C79" i="2"/>
  <c r="G59" i="1"/>
  <c r="G54" i="1"/>
  <c r="G53" i="1"/>
  <c r="G51" i="1"/>
  <c r="G48" i="1"/>
  <c r="G37" i="1"/>
  <c r="G26" i="1"/>
  <c r="G27" i="1"/>
  <c r="G25" i="1"/>
  <c r="G24" i="1"/>
  <c r="G62" i="2" l="1"/>
  <c r="G63" i="2" s="1"/>
  <c r="C84" i="2" s="1"/>
  <c r="C85" i="2" s="1"/>
  <c r="D79" i="2" s="1"/>
  <c r="G64" i="2"/>
  <c r="G45" i="1"/>
  <c r="G44" i="1"/>
  <c r="D83" i="2" l="1"/>
  <c r="D81" i="2"/>
  <c r="D82" i="2"/>
  <c r="E90" i="2"/>
  <c r="D90" i="2"/>
  <c r="C90" i="2"/>
  <c r="G66" i="2"/>
  <c r="D84" i="2"/>
  <c r="G60" i="1"/>
  <c r="G50" i="1"/>
  <c r="G47" i="1"/>
  <c r="G43" i="1"/>
  <c r="G38" i="1"/>
  <c r="G23" i="1"/>
  <c r="G22" i="1"/>
  <c r="G21" i="1"/>
  <c r="G12" i="1"/>
  <c r="G65" i="1" s="1"/>
  <c r="D85" i="2" l="1"/>
  <c r="G55" i="1"/>
  <c r="C82" i="1" s="1"/>
  <c r="G28" i="1"/>
  <c r="C79" i="1" s="1"/>
  <c r="G62" i="1" l="1"/>
  <c r="G63" i="1" s="1"/>
  <c r="G64" i="1" l="1"/>
  <c r="C90" i="1" s="1"/>
  <c r="C84" i="1"/>
  <c r="E90" i="1"/>
  <c r="G66" i="1"/>
  <c r="D90" i="1"/>
  <c r="C85" i="1" l="1"/>
  <c r="D84" i="1"/>
  <c r="D79" i="1" l="1"/>
  <c r="D83" i="1"/>
  <c r="D82" i="1"/>
  <c r="D81" i="1"/>
  <c r="D85" i="1" l="1"/>
</calcChain>
</file>

<file path=xl/sharedStrings.xml><?xml version="1.0" encoding="utf-8"?>
<sst xmlns="http://schemas.openxmlformats.org/spreadsheetml/2006/main" count="304" uniqueCount="113">
  <si>
    <t>RUBRO O CULTIVO</t>
  </si>
  <si>
    <t>Nogal</t>
  </si>
  <si>
    <t>RENDIMIENTO (kG/ha)</t>
  </si>
  <si>
    <t>VARIEDAD</t>
  </si>
  <si>
    <t>SERR/CHANDLER</t>
  </si>
  <si>
    <t>FECHA ESTIMADA  PRECIO VENTA</t>
  </si>
  <si>
    <t>ANUAL</t>
  </si>
  <si>
    <t>NIVEL TECNOLÓGICO</t>
  </si>
  <si>
    <t>MEDIO</t>
  </si>
  <si>
    <t>PRECIO ESPERADO ($/kg)</t>
  </si>
  <si>
    <t>REGIÓN</t>
  </si>
  <si>
    <t>VALPARAÍSO</t>
  </si>
  <si>
    <t>INGRESO ESPERADO, con IVA ($)</t>
  </si>
  <si>
    <t>AGENCIA DE ÁREA</t>
  </si>
  <si>
    <t>PETORCA</t>
  </si>
  <si>
    <t>DESTINO PRODUCCION</t>
  </si>
  <si>
    <t>INTERMEDIARIO</t>
  </si>
  <si>
    <t>COMUNA/LOCALIDAD</t>
  </si>
  <si>
    <t>FECHA DE VENTA</t>
  </si>
  <si>
    <t>Mar-May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</si>
  <si>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</si>
  <si>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</si>
  <si>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</si>
  <si>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</si>
  <si>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</si>
  <si>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</si>
  <si>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</si>
  <si>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</si>
  <si>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</si>
  <si>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</si>
  <si>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</si>
  <si>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</si>
  <si>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</si>
  <si>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Sept-May</t>
  </si>
  <si>
    <t>Fertilización</t>
  </si>
  <si>
    <t>Oct-Abr</t>
  </si>
  <si>
    <t>Poda</t>
  </si>
  <si>
    <t>Jun-Feb</t>
  </si>
  <si>
    <t>Contro de plagas</t>
  </si>
  <si>
    <t>Ago-Oct</t>
  </si>
  <si>
    <t>Control de malezas</t>
  </si>
  <si>
    <t>Jun-Sept-Abril</t>
  </si>
  <si>
    <t>Control de enfermedades</t>
  </si>
  <si>
    <t>Sept- mayo</t>
  </si>
  <si>
    <t>Cosecha y acarreo</t>
  </si>
  <si>
    <t>Mar-Abr</t>
  </si>
  <si>
    <t>Subtotal Jornadas Hombre</t>
  </si>
  <si>
    <t>JORNADAS ANIMAL</t>
  </si>
  <si>
    <t>JA</t>
  </si>
  <si>
    <t>Subtotal Jornadas Animal</t>
  </si>
  <si>
    <t>MAQUINARIA</t>
  </si>
  <si>
    <t>Aplicación de pesticidas</t>
  </si>
  <si>
    <t>JM</t>
  </si>
  <si>
    <t>Sept- may</t>
  </si>
  <si>
    <t>Subtotal Costo Maquinaria</t>
  </si>
  <si>
    <t>INSUMOS</t>
  </si>
  <si>
    <t>Insumos</t>
  </si>
  <si>
    <t>Unidad (Kg/l/u)</t>
  </si>
  <si>
    <t>Cantidad (Kg/l/u)</t>
  </si>
  <si>
    <t>Fertilizantes</t>
  </si>
  <si>
    <t>UREA</t>
  </si>
  <si>
    <t>Kg</t>
  </si>
  <si>
    <t>SUPERFOSFATO TRIPLE</t>
  </si>
  <si>
    <t>NITRATO DE POTASIO</t>
  </si>
  <si>
    <t>HERBICIDA</t>
  </si>
  <si>
    <t>Rango 480</t>
  </si>
  <si>
    <t>lt</t>
  </si>
  <si>
    <t>Jun-Sept-Abr</t>
  </si>
  <si>
    <t>MCPA</t>
  </si>
  <si>
    <t>Sept</t>
  </si>
  <si>
    <t>Insecticida</t>
  </si>
  <si>
    <t>Karate Zeon</t>
  </si>
  <si>
    <t>Ago-Nov</t>
  </si>
  <si>
    <t>Troya 4EC</t>
  </si>
  <si>
    <t>EMULCIONANTE</t>
  </si>
  <si>
    <t>Aceite Springhill</t>
  </si>
  <si>
    <t>Ago-Abr</t>
  </si>
  <si>
    <t>AGUA</t>
  </si>
  <si>
    <t>CAMIÓN (8-10 M3)</t>
  </si>
  <si>
    <t>Ene-Abr</t>
  </si>
  <si>
    <t>Subtotal Insumos</t>
  </si>
  <si>
    <t>OTROS</t>
  </si>
  <si>
    <t>Item</t>
  </si>
  <si>
    <t>Energía</t>
  </si>
  <si>
    <t>KW/Hr</t>
  </si>
  <si>
    <t>Anual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</si>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</sst>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1">
    <xf numFmtId="0" fontId="0" fillId="0" borderId="0" applyNumberFormat="0" applyFill="0" applyBorder="0" applyProtection="0"/>
  </cellStyleXfs>
  <cellXfs count="151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7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49" fontId="1" fillId="3" borderId="57" xfId="0" applyNumberFormat="1" applyFont="1" applyFill="1" applyBorder="1" applyAlignment="1">
      <alignment horizontal="center" vertical="center" wrapText="1"/>
    </xf>
    <xf numFmtId="49" fontId="9" fillId="3" borderId="58" xfId="0" applyNumberFormat="1" applyFont="1" applyFill="1" applyBorder="1" applyAlignment="1">
      <alignment vertical="center"/>
    </xf>
    <xf numFmtId="0" fontId="9" fillId="3" borderId="58" xfId="0" applyFont="1" applyFill="1" applyBorder="1" applyAlignment="1">
      <alignment horizontal="center" vertical="center"/>
    </xf>
    <xf numFmtId="0" fontId="9" fillId="3" borderId="58" xfId="0" applyFont="1" applyFill="1" applyBorder="1" applyAlignment="1">
      <alignment vertical="center"/>
    </xf>
    <xf numFmtId="3" fontId="9" fillId="3" borderId="58" xfId="0" applyNumberFormat="1" applyFont="1" applyFill="1" applyBorder="1" applyAlignment="1">
      <alignment vertical="center"/>
    </xf>
    <xf numFmtId="49" fontId="8" fillId="2" borderId="56" xfId="0" applyNumberFormat="1" applyFont="1" applyFill="1" applyBorder="1" applyAlignment="1">
      <alignment horizontal="left" vertical="center" wrapText="1"/>
    </xf>
    <xf numFmtId="0" fontId="8" fillId="2" borderId="56" xfId="0" applyFont="1" applyFill="1" applyBorder="1" applyAlignment="1">
      <alignment horizontal="left" vertical="center" wrapText="1"/>
    </xf>
    <xf numFmtId="49" fontId="4" fillId="2" borderId="56" xfId="0" applyNumberFormat="1" applyFont="1" applyFill="1" applyBorder="1"/>
    <xf numFmtId="49" fontId="4" fillId="2" borderId="56" xfId="0" applyNumberFormat="1" applyFont="1" applyFill="1" applyBorder="1" applyAlignment="1">
      <alignment horizontal="center"/>
    </xf>
    <xf numFmtId="0" fontId="4" fillId="2" borderId="56" xfId="0" applyNumberFormat="1" applyFont="1" applyFill="1" applyBorder="1"/>
    <xf numFmtId="3" fontId="4" fillId="2" borderId="56" xfId="0" applyNumberFormat="1" applyFont="1" applyFill="1" applyBorder="1"/>
    <xf numFmtId="49" fontId="8" fillId="2" borderId="56" xfId="0" applyNumberFormat="1" applyFont="1" applyFill="1" applyBorder="1"/>
    <xf numFmtId="0" fontId="4" fillId="2" borderId="56" xfId="0" applyFont="1" applyFill="1" applyBorder="1" applyAlignment="1">
      <alignment horizontal="center"/>
    </xf>
    <xf numFmtId="0" fontId="4" fillId="2" borderId="56" xfId="0" applyFont="1" applyFill="1" applyBorder="1"/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725488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725488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0D96B6-80B4-4AFF-9C5A-5CF02801F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583238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1"/>
  <sheetViews>
    <sheetView showGridLines="0" topLeftCell="B33" zoomScale="120" zoomScaleNormal="120" workbookViewId="0">
      <selection activeCell="F43" sqref="F43"/>
    </sheetView>
  </sheetViews>
  <sheetFormatPr baseColWidth="10" defaultColWidth="10.7109375" defaultRowHeight="11.25" customHeight="1" x14ac:dyDescent="0.25"/>
  <cols>
    <col min="1" max="1" width="4.42578125" style="1" customWidth="1"/>
    <col min="2" max="2" width="18.42578125" style="1" customWidth="1"/>
    <col min="3" max="3" width="19.5703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5" t="s">
        <v>2</v>
      </c>
      <c r="F9" s="146"/>
      <c r="G9" s="9">
        <v>2200</v>
      </c>
    </row>
    <row r="10" spans="1:7" ht="38.25" customHeight="1" x14ac:dyDescent="0.25">
      <c r="A10" s="5"/>
      <c r="B10" s="10" t="s">
        <v>3</v>
      </c>
      <c r="C10" s="11" t="s">
        <v>4</v>
      </c>
      <c r="D10" s="12"/>
      <c r="E10" s="143" t="s">
        <v>5</v>
      </c>
      <c r="F10" s="144"/>
      <c r="G10" s="14" t="s">
        <v>6</v>
      </c>
    </row>
    <row r="11" spans="1:7" ht="18" customHeight="1" x14ac:dyDescent="0.25">
      <c r="A11" s="5"/>
      <c r="B11" s="10" t="s">
        <v>7</v>
      </c>
      <c r="C11" s="14" t="s">
        <v>8</v>
      </c>
      <c r="D11" s="12"/>
      <c r="E11" s="143" t="s">
        <v>9</v>
      </c>
      <c r="F11" s="144"/>
      <c r="G11" s="15">
        <v>2000</v>
      </c>
    </row>
    <row r="12" spans="1:7" ht="11.25" customHeight="1" x14ac:dyDescent="0.25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4400000</v>
      </c>
    </row>
    <row r="13" spans="1:7" ht="11.25" customHeight="1" x14ac:dyDescent="0.25">
      <c r="A13" s="5"/>
      <c r="B13" s="10" t="s">
        <v>13</v>
      </c>
      <c r="C13" s="14" t="s">
        <v>14</v>
      </c>
      <c r="D13" s="12"/>
      <c r="E13" s="143" t="s">
        <v>15</v>
      </c>
      <c r="F13" s="144"/>
      <c r="G13" s="14" t="s">
        <v>16</v>
      </c>
    </row>
    <row r="14" spans="1:7" ht="13.5" customHeight="1" x14ac:dyDescent="0.25">
      <c r="A14" s="5"/>
      <c r="B14" s="10" t="s">
        <v>17</v>
      </c>
      <c r="C14" s="14" t="s">
        <v>14</v>
      </c>
      <c r="D14" s="12"/>
      <c r="E14" s="143" t="s">
        <v>18</v>
      </c>
      <c r="F14" s="144"/>
      <c r="G14" s="14" t="s">
        <v>19</v>
      </c>
    </row>
    <row r="15" spans="1:7" ht="25.5" customHeight="1" x14ac:dyDescent="0.25">
      <c r="A15" s="5"/>
      <c r="B15" s="10" t="s">
        <v>20</v>
      </c>
      <c r="C15" s="20">
        <v>44246</v>
      </c>
      <c r="D15" s="12"/>
      <c r="E15" s="147" t="s">
        <v>21</v>
      </c>
      <c r="F15" s="148"/>
      <c r="G15" s="16" t="s">
        <v>22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9" t="s">
        <v>23</v>
      </c>
      <c r="C17" s="150"/>
      <c r="D17" s="150"/>
      <c r="E17" s="150"/>
      <c r="F17" s="150"/>
      <c r="G17" s="150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24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25</v>
      </c>
      <c r="C20" s="33" t="s">
        <v>26</v>
      </c>
      <c r="D20" s="33" t="s">
        <v>27</v>
      </c>
      <c r="E20" s="33" t="s">
        <v>28</v>
      </c>
      <c r="F20" s="33" t="s">
        <v>29</v>
      </c>
      <c r="G20" s="33" t="s">
        <v>30</v>
      </c>
    </row>
    <row r="21" spans="1:7" ht="12.75" customHeight="1" x14ac:dyDescent="0.25">
      <c r="A21" s="26"/>
      <c r="B21" s="13" t="s">
        <v>31</v>
      </c>
      <c r="C21" s="34" t="s">
        <v>32</v>
      </c>
      <c r="D21" s="35">
        <v>12</v>
      </c>
      <c r="E21" s="13" t="s">
        <v>33</v>
      </c>
      <c r="F21" s="19">
        <v>19000</v>
      </c>
      <c r="G21" s="19">
        <f>(D21*F21)</f>
        <v>228000</v>
      </c>
    </row>
    <row r="22" spans="1:7" ht="25.5" customHeight="1" x14ac:dyDescent="0.25">
      <c r="A22" s="26"/>
      <c r="B22" s="13" t="s">
        <v>34</v>
      </c>
      <c r="C22" s="34" t="s">
        <v>32</v>
      </c>
      <c r="D22" s="35">
        <v>10</v>
      </c>
      <c r="E22" s="13" t="s">
        <v>35</v>
      </c>
      <c r="F22" s="19">
        <v>19000</v>
      </c>
      <c r="G22" s="19">
        <f>(D22*F22)</f>
        <v>190000</v>
      </c>
    </row>
    <row r="23" spans="1:7" ht="28.5" customHeight="1" x14ac:dyDescent="0.25">
      <c r="A23" s="26"/>
      <c r="B23" s="13" t="s">
        <v>36</v>
      </c>
      <c r="C23" s="34" t="s">
        <v>32</v>
      </c>
      <c r="D23" s="35">
        <v>12</v>
      </c>
      <c r="E23" s="13" t="s">
        <v>37</v>
      </c>
      <c r="F23" s="19">
        <v>19000</v>
      </c>
      <c r="G23" s="19">
        <f>(D23*F23)</f>
        <v>228000</v>
      </c>
    </row>
    <row r="24" spans="1:7" ht="28.5" customHeight="1" x14ac:dyDescent="0.25">
      <c r="A24" s="26"/>
      <c r="B24" s="13" t="s">
        <v>38</v>
      </c>
      <c r="C24" s="34" t="s">
        <v>32</v>
      </c>
      <c r="D24" s="35">
        <v>8</v>
      </c>
      <c r="E24" s="13" t="s">
        <v>39</v>
      </c>
      <c r="F24" s="19">
        <v>19000</v>
      </c>
      <c r="G24" s="19">
        <f>(D24*F24)</f>
        <v>152000</v>
      </c>
    </row>
    <row r="25" spans="1:7" ht="28.5" customHeight="1" x14ac:dyDescent="0.25">
      <c r="A25" s="26"/>
      <c r="B25" s="13" t="s">
        <v>40</v>
      </c>
      <c r="C25" s="34" t="s">
        <v>32</v>
      </c>
      <c r="D25" s="35">
        <v>4</v>
      </c>
      <c r="E25" s="13" t="s">
        <v>41</v>
      </c>
      <c r="F25" s="19">
        <v>19000</v>
      </c>
      <c r="G25" s="19">
        <f>(D25*F25)</f>
        <v>76000</v>
      </c>
    </row>
    <row r="26" spans="1:7" ht="28.5" customHeight="1" x14ac:dyDescent="0.25">
      <c r="A26" s="26"/>
      <c r="B26" s="13" t="s">
        <v>42</v>
      </c>
      <c r="C26" s="34" t="s">
        <v>32</v>
      </c>
      <c r="D26" s="35">
        <v>4</v>
      </c>
      <c r="E26" s="13" t="s">
        <v>43</v>
      </c>
      <c r="F26" s="19">
        <v>19000</v>
      </c>
      <c r="G26" s="19">
        <f t="shared" ref="G26:G27" si="0">(D26*F26)</f>
        <v>76000</v>
      </c>
    </row>
    <row r="27" spans="1:7" ht="28.5" customHeight="1" x14ac:dyDescent="0.25">
      <c r="A27" s="26"/>
      <c r="B27" s="13" t="s">
        <v>44</v>
      </c>
      <c r="C27" s="34" t="s">
        <v>32</v>
      </c>
      <c r="D27" s="35">
        <v>30</v>
      </c>
      <c r="E27" s="13" t="s">
        <v>45</v>
      </c>
      <c r="F27" s="19">
        <v>19000</v>
      </c>
      <c r="G27" s="19">
        <f t="shared" si="0"/>
        <v>570000</v>
      </c>
    </row>
    <row r="28" spans="1:7" ht="12.75" customHeight="1" x14ac:dyDescent="0.25">
      <c r="A28" s="26"/>
      <c r="B28" s="36" t="s">
        <v>46</v>
      </c>
      <c r="C28" s="37"/>
      <c r="D28" s="37"/>
      <c r="E28" s="37"/>
      <c r="F28" s="38"/>
      <c r="G28" s="39">
        <f>SUM(G21:G27)</f>
        <v>1520000</v>
      </c>
    </row>
    <row r="29" spans="1:7" ht="12" customHeight="1" x14ac:dyDescent="0.25">
      <c r="A29" s="2"/>
      <c r="B29" s="27"/>
      <c r="C29" s="29"/>
      <c r="D29" s="29"/>
      <c r="E29" s="29"/>
      <c r="F29" s="40"/>
      <c r="G29" s="40"/>
    </row>
    <row r="30" spans="1:7" ht="12" customHeight="1" x14ac:dyDescent="0.25">
      <c r="A30" s="5"/>
      <c r="B30" s="41" t="s">
        <v>47</v>
      </c>
      <c r="C30" s="42"/>
      <c r="D30" s="43"/>
      <c r="E30" s="43"/>
      <c r="F30" s="44"/>
      <c r="G30" s="44"/>
    </row>
    <row r="31" spans="1:7" ht="24" customHeight="1" x14ac:dyDescent="0.25">
      <c r="A31" s="5"/>
      <c r="B31" s="45" t="s">
        <v>25</v>
      </c>
      <c r="C31" s="46" t="s">
        <v>26</v>
      </c>
      <c r="D31" s="46" t="s">
        <v>27</v>
      </c>
      <c r="E31" s="45" t="s">
        <v>28</v>
      </c>
      <c r="F31" s="46" t="s">
        <v>29</v>
      </c>
      <c r="G31" s="45" t="s">
        <v>30</v>
      </c>
    </row>
    <row r="32" spans="1:7" ht="12" customHeight="1" x14ac:dyDescent="0.25">
      <c r="A32" s="5"/>
      <c r="B32" s="47"/>
      <c r="C32" s="48" t="s">
        <v>48</v>
      </c>
      <c r="D32" s="48"/>
      <c r="E32" s="48"/>
      <c r="F32" s="47"/>
      <c r="G32" s="47"/>
    </row>
    <row r="33" spans="1:11" ht="12" customHeight="1" x14ac:dyDescent="0.25">
      <c r="A33" s="5"/>
      <c r="B33" s="49" t="s">
        <v>49</v>
      </c>
      <c r="C33" s="50"/>
      <c r="D33" s="50"/>
      <c r="E33" s="50"/>
      <c r="F33" s="51"/>
      <c r="G33" s="51"/>
    </row>
    <row r="34" spans="1:11" ht="12" customHeight="1" x14ac:dyDescent="0.25">
      <c r="A34" s="2"/>
      <c r="B34" s="52"/>
      <c r="C34" s="53"/>
      <c r="D34" s="53"/>
      <c r="E34" s="53"/>
      <c r="F34" s="54"/>
      <c r="G34" s="54"/>
    </row>
    <row r="35" spans="1:11" ht="12" customHeight="1" x14ac:dyDescent="0.25">
      <c r="A35" s="5"/>
      <c r="B35" s="41" t="s">
        <v>50</v>
      </c>
      <c r="C35" s="42"/>
      <c r="D35" s="43"/>
      <c r="E35" s="43"/>
      <c r="F35" s="44"/>
      <c r="G35" s="44"/>
    </row>
    <row r="36" spans="1:11" ht="24" customHeight="1" x14ac:dyDescent="0.25">
      <c r="A36" s="5"/>
      <c r="B36" s="55" t="s">
        <v>25</v>
      </c>
      <c r="C36" s="55" t="s">
        <v>26</v>
      </c>
      <c r="D36" s="55" t="s">
        <v>27</v>
      </c>
      <c r="E36" s="55" t="s">
        <v>28</v>
      </c>
      <c r="F36" s="56" t="s">
        <v>29</v>
      </c>
      <c r="G36" s="55" t="s">
        <v>30</v>
      </c>
    </row>
    <row r="37" spans="1:11" ht="12.75" customHeight="1" x14ac:dyDescent="0.25">
      <c r="A37" s="26"/>
      <c r="B37" s="13" t="s">
        <v>51</v>
      </c>
      <c r="C37" s="34" t="s">
        <v>52</v>
      </c>
      <c r="D37" s="35">
        <v>1.75</v>
      </c>
      <c r="E37" s="16" t="s">
        <v>53</v>
      </c>
      <c r="F37" s="19">
        <v>176000</v>
      </c>
      <c r="G37" s="19">
        <f t="shared" ref="G37" si="1">(D37*F37)</f>
        <v>308000</v>
      </c>
    </row>
    <row r="38" spans="1:11" ht="12.75" customHeight="1" x14ac:dyDescent="0.25">
      <c r="A38" s="5"/>
      <c r="B38" s="57" t="s">
        <v>54</v>
      </c>
      <c r="C38" s="58"/>
      <c r="D38" s="58"/>
      <c r="E38" s="58"/>
      <c r="F38" s="59"/>
      <c r="G38" s="60">
        <f>SUM(G37:G37)</f>
        <v>308000</v>
      </c>
    </row>
    <row r="39" spans="1:11" ht="12" customHeight="1" x14ac:dyDescent="0.25">
      <c r="A39" s="2"/>
      <c r="B39" s="52"/>
      <c r="C39" s="53"/>
      <c r="D39" s="53"/>
      <c r="E39" s="53"/>
      <c r="F39" s="54"/>
      <c r="G39" s="54"/>
    </row>
    <row r="40" spans="1:11" ht="12" customHeight="1" x14ac:dyDescent="0.25">
      <c r="A40" s="5"/>
      <c r="B40" s="41" t="s">
        <v>55</v>
      </c>
      <c r="C40" s="42"/>
      <c r="D40" s="43"/>
      <c r="E40" s="43"/>
      <c r="F40" s="44"/>
      <c r="G40" s="44"/>
    </row>
    <row r="41" spans="1:11" ht="24" customHeight="1" x14ac:dyDescent="0.25">
      <c r="A41" s="5"/>
      <c r="B41" s="127" t="s">
        <v>56</v>
      </c>
      <c r="C41" s="127" t="s">
        <v>57</v>
      </c>
      <c r="D41" s="127" t="s">
        <v>58</v>
      </c>
      <c r="E41" s="127" t="s">
        <v>28</v>
      </c>
      <c r="F41" s="127" t="s">
        <v>29</v>
      </c>
      <c r="G41" s="127" t="s">
        <v>30</v>
      </c>
      <c r="K41" s="126"/>
    </row>
    <row r="42" spans="1:11" ht="12.75" customHeight="1" x14ac:dyDescent="0.25">
      <c r="A42" s="82"/>
      <c r="B42" s="132" t="s">
        <v>59</v>
      </c>
      <c r="C42" s="133"/>
      <c r="D42" s="133"/>
      <c r="E42" s="133"/>
      <c r="F42" s="133"/>
      <c r="G42" s="133"/>
      <c r="K42" s="126"/>
    </row>
    <row r="43" spans="1:11" ht="12.75" customHeight="1" x14ac:dyDescent="0.25">
      <c r="A43" s="82"/>
      <c r="B43" s="134" t="s">
        <v>60</v>
      </c>
      <c r="C43" s="135" t="s">
        <v>61</v>
      </c>
      <c r="D43" s="136">
        <v>400</v>
      </c>
      <c r="E43" s="135" t="s">
        <v>35</v>
      </c>
      <c r="F43" s="137">
        <v>600</v>
      </c>
      <c r="G43" s="137">
        <f>(D43*F43)</f>
        <v>240000</v>
      </c>
    </row>
    <row r="44" spans="1:11" ht="12.75" customHeight="1" x14ac:dyDescent="0.25">
      <c r="A44" s="82"/>
      <c r="B44" s="134" t="s">
        <v>62</v>
      </c>
      <c r="C44" s="135" t="s">
        <v>61</v>
      </c>
      <c r="D44" s="136">
        <v>100</v>
      </c>
      <c r="E44" s="135" t="s">
        <v>35</v>
      </c>
      <c r="F44" s="137">
        <v>450</v>
      </c>
      <c r="G44" s="137">
        <f>(D44*F44)</f>
        <v>45000</v>
      </c>
    </row>
    <row r="45" spans="1:11" ht="12.75" customHeight="1" x14ac:dyDescent="0.25">
      <c r="A45" s="82"/>
      <c r="B45" s="134" t="s">
        <v>63</v>
      </c>
      <c r="C45" s="135" t="s">
        <v>61</v>
      </c>
      <c r="D45" s="136">
        <v>150</v>
      </c>
      <c r="E45" s="135" t="s">
        <v>35</v>
      </c>
      <c r="F45" s="137">
        <v>1250</v>
      </c>
      <c r="G45" s="137">
        <f>(D45*F45)</f>
        <v>187500</v>
      </c>
    </row>
    <row r="46" spans="1:11" ht="12.75" customHeight="1" x14ac:dyDescent="0.25">
      <c r="A46" s="82"/>
      <c r="B46" s="138" t="s">
        <v>64</v>
      </c>
      <c r="C46" s="139"/>
      <c r="D46" s="140"/>
      <c r="E46" s="139"/>
      <c r="F46" s="137"/>
      <c r="G46" s="137"/>
    </row>
    <row r="47" spans="1:11" ht="12.75" customHeight="1" x14ac:dyDescent="0.25">
      <c r="A47" s="82"/>
      <c r="B47" s="134" t="s">
        <v>65</v>
      </c>
      <c r="C47" s="135" t="s">
        <v>66</v>
      </c>
      <c r="D47" s="136">
        <v>5</v>
      </c>
      <c r="E47" s="135" t="s">
        <v>67</v>
      </c>
      <c r="F47" s="137">
        <v>1000</v>
      </c>
      <c r="G47" s="137">
        <f>(D47*F47)</f>
        <v>5000</v>
      </c>
    </row>
    <row r="48" spans="1:11" ht="12.75" customHeight="1" x14ac:dyDescent="0.25">
      <c r="A48" s="82"/>
      <c r="B48" s="134" t="s">
        <v>68</v>
      </c>
      <c r="C48" s="135" t="s">
        <v>66</v>
      </c>
      <c r="D48" s="136">
        <v>1</v>
      </c>
      <c r="E48" s="135" t="s">
        <v>69</v>
      </c>
      <c r="F48" s="137">
        <v>15800</v>
      </c>
      <c r="G48" s="137">
        <f>(D48*F48)</f>
        <v>15800</v>
      </c>
    </row>
    <row r="49" spans="1:7" ht="12.75" customHeight="1" x14ac:dyDescent="0.25">
      <c r="A49" s="82"/>
      <c r="B49" s="138" t="s">
        <v>70</v>
      </c>
      <c r="C49" s="139"/>
      <c r="D49" s="140"/>
      <c r="E49" s="139"/>
      <c r="F49" s="137"/>
      <c r="G49" s="137"/>
    </row>
    <row r="50" spans="1:7" ht="12.75" customHeight="1" x14ac:dyDescent="0.25">
      <c r="A50" s="82"/>
      <c r="B50" s="134" t="s">
        <v>71</v>
      </c>
      <c r="C50" s="135" t="s">
        <v>66</v>
      </c>
      <c r="D50" s="136">
        <v>2</v>
      </c>
      <c r="E50" s="135" t="s">
        <v>72</v>
      </c>
      <c r="F50" s="137">
        <v>45600</v>
      </c>
      <c r="G50" s="137">
        <f>(D50*F50)</f>
        <v>91200</v>
      </c>
    </row>
    <row r="51" spans="1:7" ht="12.75" customHeight="1" x14ac:dyDescent="0.25">
      <c r="A51" s="82"/>
      <c r="B51" s="134" t="s">
        <v>73</v>
      </c>
      <c r="C51" s="135" t="s">
        <v>66</v>
      </c>
      <c r="D51" s="136">
        <v>2</v>
      </c>
      <c r="E51" s="135" t="s">
        <v>72</v>
      </c>
      <c r="F51" s="137">
        <v>14700</v>
      </c>
      <c r="G51" s="137">
        <f>(D51*F51)</f>
        <v>29400</v>
      </c>
    </row>
    <row r="52" spans="1:7" ht="12.75" customHeight="1" x14ac:dyDescent="0.25">
      <c r="A52" s="82"/>
      <c r="B52" s="138" t="s">
        <v>74</v>
      </c>
      <c r="C52" s="135"/>
      <c r="D52" s="136"/>
      <c r="E52" s="135"/>
      <c r="F52" s="137"/>
      <c r="G52" s="137"/>
    </row>
    <row r="53" spans="1:7" ht="12.75" customHeight="1" x14ac:dyDescent="0.25">
      <c r="A53" s="82"/>
      <c r="B53" s="134" t="s">
        <v>75</v>
      </c>
      <c r="C53" s="135" t="s">
        <v>66</v>
      </c>
      <c r="D53" s="136">
        <v>1</v>
      </c>
      <c r="E53" s="135" t="s">
        <v>76</v>
      </c>
      <c r="F53" s="137">
        <v>7200</v>
      </c>
      <c r="G53" s="137">
        <f t="shared" ref="G53:G54" si="2">(D53*F53)</f>
        <v>7200</v>
      </c>
    </row>
    <row r="54" spans="1:7" ht="12.75" customHeight="1" x14ac:dyDescent="0.25">
      <c r="A54" s="82"/>
      <c r="B54" s="138" t="s">
        <v>77</v>
      </c>
      <c r="C54" s="135" t="s">
        <v>78</v>
      </c>
      <c r="D54" s="136">
        <v>5</v>
      </c>
      <c r="E54" s="135" t="s">
        <v>79</v>
      </c>
      <c r="F54" s="137">
        <v>80000</v>
      </c>
      <c r="G54" s="137">
        <f t="shared" si="2"/>
        <v>400000</v>
      </c>
    </row>
    <row r="55" spans="1:7" ht="13.5" customHeight="1" x14ac:dyDescent="0.25">
      <c r="A55" s="5"/>
      <c r="B55" s="128" t="s">
        <v>80</v>
      </c>
      <c r="C55" s="129"/>
      <c r="D55" s="129"/>
      <c r="E55" s="129"/>
      <c r="F55" s="130"/>
      <c r="G55" s="131">
        <f>SUM(G43:G54)</f>
        <v>1021100</v>
      </c>
    </row>
    <row r="56" spans="1:7" ht="12" customHeight="1" x14ac:dyDescent="0.25">
      <c r="A56" s="2"/>
      <c r="B56" s="52"/>
      <c r="C56" s="53"/>
      <c r="D56" s="53"/>
      <c r="E56" s="63"/>
      <c r="F56" s="54"/>
      <c r="G56" s="54"/>
    </row>
    <row r="57" spans="1:7" ht="12" customHeight="1" x14ac:dyDescent="0.25">
      <c r="A57" s="5"/>
      <c r="B57" s="41" t="s">
        <v>81</v>
      </c>
      <c r="C57" s="42"/>
      <c r="D57" s="43"/>
      <c r="E57" s="43"/>
      <c r="F57" s="44"/>
      <c r="G57" s="44"/>
    </row>
    <row r="58" spans="1:7" ht="24" customHeight="1" x14ac:dyDescent="0.25">
      <c r="A58" s="5"/>
      <c r="B58" s="55" t="s">
        <v>82</v>
      </c>
      <c r="C58" s="56" t="s">
        <v>57</v>
      </c>
      <c r="D58" s="56" t="s">
        <v>58</v>
      </c>
      <c r="E58" s="55" t="s">
        <v>28</v>
      </c>
      <c r="F58" s="56" t="s">
        <v>29</v>
      </c>
      <c r="G58" s="55" t="s">
        <v>30</v>
      </c>
    </row>
    <row r="59" spans="1:7" ht="12.75" customHeight="1" x14ac:dyDescent="0.25">
      <c r="A59" s="26"/>
      <c r="B59" s="13" t="s">
        <v>83</v>
      </c>
      <c r="C59" s="61" t="s">
        <v>84</v>
      </c>
      <c r="D59" s="62">
        <v>1164</v>
      </c>
      <c r="E59" s="34" t="s">
        <v>85</v>
      </c>
      <c r="F59" s="64">
        <v>146</v>
      </c>
      <c r="G59" s="137">
        <f t="shared" ref="G59" si="3">(D59*F59)</f>
        <v>169944</v>
      </c>
    </row>
    <row r="60" spans="1:7" ht="13.5" customHeight="1" x14ac:dyDescent="0.25">
      <c r="A60" s="5"/>
      <c r="B60" s="65" t="s">
        <v>86</v>
      </c>
      <c r="C60" s="66"/>
      <c r="D60" s="66"/>
      <c r="E60" s="66"/>
      <c r="F60" s="67"/>
      <c r="G60" s="68">
        <f>SUM(G59)</f>
        <v>169944</v>
      </c>
    </row>
    <row r="61" spans="1:7" ht="12" customHeight="1" x14ac:dyDescent="0.25">
      <c r="A61" s="2"/>
      <c r="B61" s="85"/>
      <c r="C61" s="85"/>
      <c r="D61" s="85"/>
      <c r="E61" s="85"/>
      <c r="F61" s="86"/>
      <c r="G61" s="86"/>
    </row>
    <row r="62" spans="1:7" ht="12" customHeight="1" x14ac:dyDescent="0.25">
      <c r="A62" s="82"/>
      <c r="B62" s="87" t="s">
        <v>87</v>
      </c>
      <c r="C62" s="88"/>
      <c r="D62" s="88"/>
      <c r="E62" s="88"/>
      <c r="F62" s="88"/>
      <c r="G62" s="89">
        <f>G28+G38+G55+G60</f>
        <v>3019044</v>
      </c>
    </row>
    <row r="63" spans="1:7" ht="12" customHeight="1" x14ac:dyDescent="0.25">
      <c r="A63" s="82"/>
      <c r="B63" s="90" t="s">
        <v>88</v>
      </c>
      <c r="C63" s="70"/>
      <c r="D63" s="70"/>
      <c r="E63" s="70"/>
      <c r="F63" s="70"/>
      <c r="G63" s="91">
        <f>G62*0.05</f>
        <v>150952.20000000001</v>
      </c>
    </row>
    <row r="64" spans="1:7" ht="12" customHeight="1" x14ac:dyDescent="0.25">
      <c r="A64" s="82"/>
      <c r="B64" s="92" t="s">
        <v>89</v>
      </c>
      <c r="C64" s="69"/>
      <c r="D64" s="69"/>
      <c r="E64" s="69"/>
      <c r="F64" s="69"/>
      <c r="G64" s="93">
        <f>G63+G62</f>
        <v>3169996.2</v>
      </c>
    </row>
    <row r="65" spans="1:7" ht="12" customHeight="1" x14ac:dyDescent="0.25">
      <c r="A65" s="82"/>
      <c r="B65" s="90" t="s">
        <v>90</v>
      </c>
      <c r="C65" s="70"/>
      <c r="D65" s="70"/>
      <c r="E65" s="70"/>
      <c r="F65" s="70"/>
      <c r="G65" s="91">
        <f>G12</f>
        <v>4400000</v>
      </c>
    </row>
    <row r="66" spans="1:7" ht="12" customHeight="1" x14ac:dyDescent="0.25">
      <c r="A66" s="82"/>
      <c r="B66" s="94" t="s">
        <v>91</v>
      </c>
      <c r="C66" s="95"/>
      <c r="D66" s="95"/>
      <c r="E66" s="95"/>
      <c r="F66" s="95"/>
      <c r="G66" s="96">
        <f>G65-G64</f>
        <v>1230003.7999999998</v>
      </c>
    </row>
    <row r="67" spans="1:7" ht="12" customHeight="1" x14ac:dyDescent="0.25">
      <c r="A67" s="82"/>
      <c r="B67" s="83" t="s">
        <v>92</v>
      </c>
      <c r="C67" s="84"/>
      <c r="D67" s="84"/>
      <c r="E67" s="84"/>
      <c r="F67" s="84"/>
      <c r="G67" s="79"/>
    </row>
    <row r="68" spans="1:7" ht="12.75" customHeight="1" thickBot="1" x14ac:dyDescent="0.3">
      <c r="A68" s="82"/>
      <c r="B68" s="97"/>
      <c r="C68" s="84"/>
      <c r="D68" s="84"/>
      <c r="E68" s="84"/>
      <c r="F68" s="84"/>
      <c r="G68" s="79"/>
    </row>
    <row r="69" spans="1:7" ht="12" customHeight="1" x14ac:dyDescent="0.25">
      <c r="A69" s="82"/>
      <c r="B69" s="109" t="s">
        <v>93</v>
      </c>
      <c r="C69" s="110"/>
      <c r="D69" s="110"/>
      <c r="E69" s="110"/>
      <c r="F69" s="111"/>
      <c r="G69" s="79"/>
    </row>
    <row r="70" spans="1:7" ht="12" customHeight="1" x14ac:dyDescent="0.25">
      <c r="A70" s="82"/>
      <c r="B70" s="112" t="s">
        <v>94</v>
      </c>
      <c r="C70" s="81"/>
      <c r="D70" s="81"/>
      <c r="E70" s="81"/>
      <c r="F70" s="113"/>
      <c r="G70" s="79"/>
    </row>
    <row r="71" spans="1:7" ht="12" customHeight="1" x14ac:dyDescent="0.25">
      <c r="A71" s="82"/>
      <c r="B71" s="112" t="s">
        <v>95</v>
      </c>
      <c r="C71" s="81"/>
      <c r="D71" s="81"/>
      <c r="E71" s="81"/>
      <c r="F71" s="113"/>
      <c r="G71" s="79"/>
    </row>
    <row r="72" spans="1:7" ht="12" customHeight="1" x14ac:dyDescent="0.25">
      <c r="A72" s="82"/>
      <c r="B72" s="112" t="s">
        <v>96</v>
      </c>
      <c r="C72" s="81"/>
      <c r="D72" s="81"/>
      <c r="E72" s="81"/>
      <c r="F72" s="113"/>
      <c r="G72" s="79"/>
    </row>
    <row r="73" spans="1:7" ht="12" customHeight="1" x14ac:dyDescent="0.25">
      <c r="A73" s="82"/>
      <c r="B73" s="112" t="s">
        <v>97</v>
      </c>
      <c r="C73" s="81"/>
      <c r="D73" s="81"/>
      <c r="E73" s="81"/>
      <c r="F73" s="113"/>
      <c r="G73" s="79"/>
    </row>
    <row r="74" spans="1:7" ht="12" customHeight="1" x14ac:dyDescent="0.25">
      <c r="A74" s="82"/>
      <c r="B74" s="112" t="s">
        <v>98</v>
      </c>
      <c r="C74" s="81"/>
      <c r="D74" s="81"/>
      <c r="E74" s="81"/>
      <c r="F74" s="113"/>
      <c r="G74" s="79"/>
    </row>
    <row r="75" spans="1:7" ht="12.75" customHeight="1" thickBot="1" x14ac:dyDescent="0.3">
      <c r="A75" s="82"/>
      <c r="B75" s="114" t="s">
        <v>99</v>
      </c>
      <c r="C75" s="115"/>
      <c r="D75" s="115"/>
      <c r="E75" s="115"/>
      <c r="F75" s="116"/>
      <c r="G75" s="79"/>
    </row>
    <row r="76" spans="1:7" ht="12.75" customHeight="1" x14ac:dyDescent="0.25">
      <c r="A76" s="82"/>
      <c r="B76" s="107"/>
      <c r="C76" s="81"/>
      <c r="D76" s="81"/>
      <c r="E76" s="81"/>
      <c r="F76" s="81"/>
      <c r="G76" s="79"/>
    </row>
    <row r="77" spans="1:7" ht="15" customHeight="1" thickBot="1" x14ac:dyDescent="0.3">
      <c r="A77" s="82"/>
      <c r="B77" s="141" t="s">
        <v>100</v>
      </c>
      <c r="C77" s="142"/>
      <c r="D77" s="106"/>
      <c r="E77" s="72"/>
      <c r="F77" s="72"/>
      <c r="G77" s="79"/>
    </row>
    <row r="78" spans="1:7" ht="12" customHeight="1" x14ac:dyDescent="0.25">
      <c r="A78" s="82"/>
      <c r="B78" s="99" t="s">
        <v>82</v>
      </c>
      <c r="C78" s="73" t="s">
        <v>101</v>
      </c>
      <c r="D78" s="100" t="s">
        <v>102</v>
      </c>
      <c r="E78" s="72"/>
      <c r="F78" s="72"/>
      <c r="G78" s="79"/>
    </row>
    <row r="79" spans="1:7" ht="12" customHeight="1" x14ac:dyDescent="0.25">
      <c r="A79" s="82"/>
      <c r="B79" s="101" t="s">
        <v>103</v>
      </c>
      <c r="C79" s="74">
        <f>G28</f>
        <v>1520000</v>
      </c>
      <c r="D79" s="102">
        <f>(C79/C85)</f>
        <v>0.48070899009935558</v>
      </c>
      <c r="E79" s="72"/>
      <c r="F79" s="72"/>
      <c r="G79" s="79"/>
    </row>
    <row r="80" spans="1:7" ht="12" customHeight="1" x14ac:dyDescent="0.25">
      <c r="A80" s="82"/>
      <c r="B80" s="101" t="s">
        <v>104</v>
      </c>
      <c r="C80" s="75">
        <v>0</v>
      </c>
      <c r="D80" s="102">
        <v>0</v>
      </c>
      <c r="E80" s="72"/>
      <c r="F80" s="72"/>
      <c r="G80" s="79"/>
    </row>
    <row r="81" spans="1:7" ht="12" customHeight="1" x14ac:dyDescent="0.25">
      <c r="A81" s="82"/>
      <c r="B81" s="101" t="s">
        <v>105</v>
      </c>
      <c r="C81" s="74">
        <v>300000</v>
      </c>
      <c r="D81" s="102">
        <f>(C81/C85)</f>
        <v>9.4876774361714919E-2</v>
      </c>
      <c r="E81" s="72"/>
      <c r="F81" s="72"/>
      <c r="G81" s="79"/>
    </row>
    <row r="82" spans="1:7" ht="12" customHeight="1" x14ac:dyDescent="0.25">
      <c r="A82" s="82"/>
      <c r="B82" s="101" t="s">
        <v>56</v>
      </c>
      <c r="C82" s="74">
        <f>G55</f>
        <v>1021100</v>
      </c>
      <c r="D82" s="102">
        <f>(C82/C85)</f>
        <v>0.32292891433582366</v>
      </c>
      <c r="E82" s="72"/>
      <c r="F82" s="72"/>
      <c r="G82" s="79"/>
    </row>
    <row r="83" spans="1:7" ht="12" customHeight="1" x14ac:dyDescent="0.25">
      <c r="A83" s="82"/>
      <c r="B83" s="101" t="s">
        <v>106</v>
      </c>
      <c r="C83" s="76">
        <v>169944</v>
      </c>
      <c r="D83" s="102">
        <f>(C83/C85)</f>
        <v>5.3745795140424261E-2</v>
      </c>
      <c r="E83" s="78"/>
      <c r="F83" s="78"/>
      <c r="G83" s="79"/>
    </row>
    <row r="84" spans="1:7" ht="12" customHeight="1" x14ac:dyDescent="0.25">
      <c r="A84" s="82"/>
      <c r="B84" s="101" t="s">
        <v>107</v>
      </c>
      <c r="C84" s="76">
        <f>G63</f>
        <v>150952.20000000001</v>
      </c>
      <c r="D84" s="102">
        <f>(C84/C85)</f>
        <v>4.7739526062681545E-2</v>
      </c>
      <c r="E84" s="78"/>
      <c r="F84" s="78"/>
      <c r="G84" s="79"/>
    </row>
    <row r="85" spans="1:7" ht="12.75" customHeight="1" thickBot="1" x14ac:dyDescent="0.3">
      <c r="A85" s="82"/>
      <c r="B85" s="103" t="s">
        <v>108</v>
      </c>
      <c r="C85" s="104">
        <f>SUM(C79:C84)</f>
        <v>3161996.2</v>
      </c>
      <c r="D85" s="105">
        <f>SUM(D79:D84)</f>
        <v>0.99999999999999978</v>
      </c>
      <c r="E85" s="78"/>
      <c r="F85" s="78"/>
      <c r="G85" s="79"/>
    </row>
    <row r="86" spans="1:7" ht="12" customHeight="1" x14ac:dyDescent="0.25">
      <c r="A86" s="82"/>
      <c r="B86" s="97"/>
      <c r="C86" s="84"/>
      <c r="D86" s="84"/>
      <c r="E86" s="84"/>
      <c r="F86" s="84"/>
      <c r="G86" s="79"/>
    </row>
    <row r="87" spans="1:7" ht="12.75" customHeight="1" x14ac:dyDescent="0.25">
      <c r="A87" s="82"/>
      <c r="B87" s="98"/>
      <c r="C87" s="84"/>
      <c r="D87" s="84"/>
      <c r="E87" s="84"/>
      <c r="F87" s="84"/>
      <c r="G87" s="79"/>
    </row>
    <row r="88" spans="1:7" ht="12" customHeight="1" thickBot="1" x14ac:dyDescent="0.3">
      <c r="A88" s="71"/>
      <c r="B88" s="118"/>
      <c r="C88" s="119" t="s">
        <v>109</v>
      </c>
      <c r="D88" s="120"/>
      <c r="E88" s="121"/>
      <c r="F88" s="77"/>
      <c r="G88" s="79"/>
    </row>
    <row r="89" spans="1:7" ht="12" customHeight="1" x14ac:dyDescent="0.25">
      <c r="A89" s="82"/>
      <c r="B89" s="122" t="s">
        <v>110</v>
      </c>
      <c r="C89" s="123">
        <v>1500</v>
      </c>
      <c r="D89" s="123">
        <v>2200</v>
      </c>
      <c r="E89" s="124">
        <v>3500</v>
      </c>
      <c r="F89" s="117"/>
      <c r="G89" s="80"/>
    </row>
    <row r="90" spans="1:7" ht="12.75" customHeight="1" thickBot="1" x14ac:dyDescent="0.3">
      <c r="A90" s="82"/>
      <c r="B90" s="103" t="s">
        <v>111</v>
      </c>
      <c r="C90" s="104">
        <f>(G64/C89)</f>
        <v>2113.3308000000002</v>
      </c>
      <c r="D90" s="104">
        <f>(G64/D89)</f>
        <v>1440.9073636363637</v>
      </c>
      <c r="E90" s="125">
        <f>(G64/E89)</f>
        <v>905.71320000000003</v>
      </c>
      <c r="F90" s="117"/>
      <c r="G90" s="80"/>
    </row>
    <row r="91" spans="1:7" ht="15.6" customHeight="1" x14ac:dyDescent="0.25">
      <c r="A91" s="82"/>
      <c r="B91" s="108" t="s">
        <v>112</v>
      </c>
      <c r="C91" s="81"/>
      <c r="D91" s="81"/>
      <c r="E91" s="81"/>
      <c r="F91" s="81"/>
      <c r="G91" s="81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91"/>
  <sheetViews>
    <sheetView tabSelected="1" zoomScale="110" zoomScaleNormal="110" workbookViewId="0">
      <selection activeCell="J86" sqref="J86"/>
    </sheetView>
  </sheetViews>
  <sheetFormatPr baseColWidth="10" defaultColWidth="10.7109375" defaultRowHeight="15" x14ac:dyDescent="0.25"/>
  <cols>
    <col min="1" max="1" width="4.42578125" style="1" customWidth="1"/>
    <col min="2" max="2" width="18.42578125" style="1" customWidth="1"/>
    <col min="3" max="3" width="19.5703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71093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1</v>
      </c>
      <c r="D9" s="8"/>
      <c r="E9" s="145" t="s">
        <v>2</v>
      </c>
      <c r="F9" s="146"/>
      <c r="G9" s="9">
        <v>2200</v>
      </c>
    </row>
    <row r="10" spans="1:7" ht="38.25" customHeight="1" x14ac:dyDescent="0.25">
      <c r="A10" s="5"/>
      <c r="B10" s="10" t="s">
        <v>3</v>
      </c>
      <c r="C10" s="11" t="s">
        <v>4</v>
      </c>
      <c r="D10" s="12"/>
      <c r="E10" s="143" t="s">
        <v>5</v>
      </c>
      <c r="F10" s="144"/>
      <c r="G10" s="14" t="s">
        <v>6</v>
      </c>
    </row>
    <row r="11" spans="1:7" ht="18" customHeight="1" x14ac:dyDescent="0.25">
      <c r="A11" s="5"/>
      <c r="B11" s="10" t="s">
        <v>7</v>
      </c>
      <c r="C11" s="14" t="s">
        <v>8</v>
      </c>
      <c r="D11" s="12"/>
      <c r="E11" s="143" t="s">
        <v>9</v>
      </c>
      <c r="F11" s="144"/>
      <c r="G11" s="15">
        <v>2200</v>
      </c>
    </row>
    <row r="12" spans="1:7" ht="15" customHeight="1" x14ac:dyDescent="0.25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4840000</v>
      </c>
    </row>
    <row r="13" spans="1:7" ht="12" customHeight="1" x14ac:dyDescent="0.25">
      <c r="A13" s="5"/>
      <c r="B13" s="10" t="s">
        <v>13</v>
      </c>
      <c r="C13" s="14" t="s">
        <v>14</v>
      </c>
      <c r="D13" s="12"/>
      <c r="E13" s="143" t="s">
        <v>15</v>
      </c>
      <c r="F13" s="144"/>
      <c r="G13" s="14" t="s">
        <v>16</v>
      </c>
    </row>
    <row r="14" spans="1:7" ht="13.5" customHeight="1" x14ac:dyDescent="0.25">
      <c r="A14" s="5"/>
      <c r="B14" s="10" t="s">
        <v>17</v>
      </c>
      <c r="C14" s="14" t="s">
        <v>14</v>
      </c>
      <c r="D14" s="12"/>
      <c r="E14" s="143" t="s">
        <v>18</v>
      </c>
      <c r="F14" s="144"/>
      <c r="G14" s="14" t="s">
        <v>19</v>
      </c>
    </row>
    <row r="15" spans="1:7" ht="25.5" customHeight="1" x14ac:dyDescent="0.25">
      <c r="A15" s="5"/>
      <c r="B15" s="10" t="s">
        <v>20</v>
      </c>
      <c r="C15" s="20">
        <v>44727</v>
      </c>
      <c r="D15" s="12"/>
      <c r="E15" s="147" t="s">
        <v>21</v>
      </c>
      <c r="F15" s="148"/>
      <c r="G15" s="16" t="s">
        <v>22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9" t="s">
        <v>23</v>
      </c>
      <c r="C17" s="150"/>
      <c r="D17" s="150"/>
      <c r="E17" s="150"/>
      <c r="F17" s="150"/>
      <c r="G17" s="150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24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25</v>
      </c>
      <c r="C20" s="33" t="s">
        <v>26</v>
      </c>
      <c r="D20" s="33" t="s">
        <v>27</v>
      </c>
      <c r="E20" s="33" t="s">
        <v>28</v>
      </c>
      <c r="F20" s="33" t="s">
        <v>29</v>
      </c>
      <c r="G20" s="33" t="s">
        <v>30</v>
      </c>
    </row>
    <row r="21" spans="1:7" ht="12.75" customHeight="1" x14ac:dyDescent="0.25">
      <c r="A21" s="26"/>
      <c r="B21" s="13" t="s">
        <v>31</v>
      </c>
      <c r="C21" s="34" t="s">
        <v>32</v>
      </c>
      <c r="D21" s="35">
        <v>12</v>
      </c>
      <c r="E21" s="13" t="s">
        <v>33</v>
      </c>
      <c r="F21" s="19">
        <v>26000</v>
      </c>
      <c r="G21" s="19">
        <f>(D21*F21)</f>
        <v>312000</v>
      </c>
    </row>
    <row r="22" spans="1:7" ht="25.5" customHeight="1" x14ac:dyDescent="0.25">
      <c r="A22" s="26"/>
      <c r="B22" s="13" t="s">
        <v>34</v>
      </c>
      <c r="C22" s="34" t="s">
        <v>32</v>
      </c>
      <c r="D22" s="35">
        <v>10</v>
      </c>
      <c r="E22" s="13" t="s">
        <v>35</v>
      </c>
      <c r="F22" s="19">
        <v>26000</v>
      </c>
      <c r="G22" s="19">
        <f>(D22*F22)</f>
        <v>260000</v>
      </c>
    </row>
    <row r="23" spans="1:7" ht="28.5" customHeight="1" x14ac:dyDescent="0.25">
      <c r="A23" s="26"/>
      <c r="B23" s="13" t="s">
        <v>36</v>
      </c>
      <c r="C23" s="34" t="s">
        <v>32</v>
      </c>
      <c r="D23" s="35">
        <v>12</v>
      </c>
      <c r="E23" s="13" t="s">
        <v>37</v>
      </c>
      <c r="F23" s="19">
        <v>26000</v>
      </c>
      <c r="G23" s="19">
        <f>(D23*F23)</f>
        <v>312000</v>
      </c>
    </row>
    <row r="24" spans="1:7" ht="28.5" customHeight="1" x14ac:dyDescent="0.25">
      <c r="A24" s="26"/>
      <c r="B24" s="13" t="s">
        <v>38</v>
      </c>
      <c r="C24" s="34" t="s">
        <v>32</v>
      </c>
      <c r="D24" s="35">
        <v>8</v>
      </c>
      <c r="E24" s="13" t="s">
        <v>39</v>
      </c>
      <c r="F24" s="19">
        <v>26000</v>
      </c>
      <c r="G24" s="19">
        <f>(D24*F24)</f>
        <v>208000</v>
      </c>
    </row>
    <row r="25" spans="1:7" ht="28.5" customHeight="1" x14ac:dyDescent="0.25">
      <c r="A25" s="26"/>
      <c r="B25" s="13" t="s">
        <v>40</v>
      </c>
      <c r="C25" s="34" t="s">
        <v>32</v>
      </c>
      <c r="D25" s="35">
        <v>4</v>
      </c>
      <c r="E25" s="13" t="s">
        <v>41</v>
      </c>
      <c r="F25" s="19">
        <v>26000</v>
      </c>
      <c r="G25" s="19">
        <f>(D25*F25)</f>
        <v>104000</v>
      </c>
    </row>
    <row r="26" spans="1:7" ht="28.5" customHeight="1" x14ac:dyDescent="0.25">
      <c r="A26" s="26"/>
      <c r="B26" s="13" t="s">
        <v>42</v>
      </c>
      <c r="C26" s="34" t="s">
        <v>32</v>
      </c>
      <c r="D26" s="35">
        <v>4</v>
      </c>
      <c r="E26" s="13" t="s">
        <v>43</v>
      </c>
      <c r="F26" s="19">
        <v>26000</v>
      </c>
      <c r="G26" s="19">
        <f t="shared" ref="G26:G27" si="0">(D26*F26)</f>
        <v>104000</v>
      </c>
    </row>
    <row r="27" spans="1:7" ht="28.5" customHeight="1" x14ac:dyDescent="0.25">
      <c r="A27" s="26"/>
      <c r="B27" s="13" t="s">
        <v>44</v>
      </c>
      <c r="C27" s="34" t="s">
        <v>32</v>
      </c>
      <c r="D27" s="35">
        <v>30</v>
      </c>
      <c r="E27" s="13" t="s">
        <v>45</v>
      </c>
      <c r="F27" s="19">
        <v>26000</v>
      </c>
      <c r="G27" s="19">
        <f t="shared" si="0"/>
        <v>780000</v>
      </c>
    </row>
    <row r="28" spans="1:7" ht="12.75" customHeight="1" x14ac:dyDescent="0.25">
      <c r="A28" s="26"/>
      <c r="B28" s="36" t="s">
        <v>46</v>
      </c>
      <c r="C28" s="37"/>
      <c r="D28" s="37"/>
      <c r="E28" s="37"/>
      <c r="F28" s="38"/>
      <c r="G28" s="39">
        <f>SUM(G21:G27)</f>
        <v>2080000</v>
      </c>
    </row>
    <row r="29" spans="1:7" ht="12" customHeight="1" x14ac:dyDescent="0.25">
      <c r="A29" s="2"/>
      <c r="B29" s="27"/>
      <c r="C29" s="29"/>
      <c r="D29" s="29"/>
      <c r="E29" s="29"/>
      <c r="F29" s="40"/>
      <c r="G29" s="40"/>
    </row>
    <row r="30" spans="1:7" ht="12" customHeight="1" x14ac:dyDescent="0.25">
      <c r="A30" s="5"/>
      <c r="B30" s="41" t="s">
        <v>47</v>
      </c>
      <c r="C30" s="42"/>
      <c r="D30" s="43"/>
      <c r="E30" s="43"/>
      <c r="F30" s="44"/>
      <c r="G30" s="44"/>
    </row>
    <row r="31" spans="1:7" ht="24" customHeight="1" x14ac:dyDescent="0.25">
      <c r="A31" s="5"/>
      <c r="B31" s="45" t="s">
        <v>25</v>
      </c>
      <c r="C31" s="46" t="s">
        <v>26</v>
      </c>
      <c r="D31" s="46" t="s">
        <v>27</v>
      </c>
      <c r="E31" s="45" t="s">
        <v>28</v>
      </c>
      <c r="F31" s="46" t="s">
        <v>29</v>
      </c>
      <c r="G31" s="45" t="s">
        <v>30</v>
      </c>
    </row>
    <row r="32" spans="1:7" ht="12" customHeight="1" x14ac:dyDescent="0.25">
      <c r="A32" s="5"/>
      <c r="B32" s="47"/>
      <c r="C32" s="48" t="s">
        <v>48</v>
      </c>
      <c r="D32" s="48"/>
      <c r="E32" s="48"/>
      <c r="F32" s="47"/>
      <c r="G32" s="47"/>
    </row>
    <row r="33" spans="1:11" ht="12" customHeight="1" x14ac:dyDescent="0.25">
      <c r="A33" s="5"/>
      <c r="B33" s="49" t="s">
        <v>49</v>
      </c>
      <c r="C33" s="50"/>
      <c r="D33" s="50"/>
      <c r="E33" s="50"/>
      <c r="F33" s="51"/>
      <c r="G33" s="51"/>
    </row>
    <row r="34" spans="1:11" ht="12" customHeight="1" x14ac:dyDescent="0.25">
      <c r="A34" s="2"/>
      <c r="B34" s="52"/>
      <c r="C34" s="53"/>
      <c r="D34" s="53"/>
      <c r="E34" s="53"/>
      <c r="F34" s="54"/>
      <c r="G34" s="54"/>
    </row>
    <row r="35" spans="1:11" ht="12" customHeight="1" x14ac:dyDescent="0.25">
      <c r="A35" s="5"/>
      <c r="B35" s="41" t="s">
        <v>50</v>
      </c>
      <c r="C35" s="42"/>
      <c r="D35" s="43"/>
      <c r="E35" s="43"/>
      <c r="F35" s="44"/>
      <c r="G35" s="44"/>
    </row>
    <row r="36" spans="1:11" ht="24" customHeight="1" x14ac:dyDescent="0.25">
      <c r="A36" s="5"/>
      <c r="B36" s="55" t="s">
        <v>25</v>
      </c>
      <c r="C36" s="55" t="s">
        <v>26</v>
      </c>
      <c r="D36" s="55" t="s">
        <v>27</v>
      </c>
      <c r="E36" s="55" t="s">
        <v>28</v>
      </c>
      <c r="F36" s="56" t="s">
        <v>29</v>
      </c>
      <c r="G36" s="55" t="s">
        <v>30</v>
      </c>
    </row>
    <row r="37" spans="1:11" ht="12.75" customHeight="1" x14ac:dyDescent="0.25">
      <c r="A37" s="26"/>
      <c r="B37" s="13" t="s">
        <v>51</v>
      </c>
      <c r="C37" s="34" t="s">
        <v>52</v>
      </c>
      <c r="D37" s="35">
        <v>1.75</v>
      </c>
      <c r="E37" s="16" t="s">
        <v>53</v>
      </c>
      <c r="F37" s="19">
        <v>180000</v>
      </c>
      <c r="G37" s="19">
        <f t="shared" ref="G37" si="1">(D37*F37)</f>
        <v>315000</v>
      </c>
    </row>
    <row r="38" spans="1:11" ht="12.75" customHeight="1" x14ac:dyDescent="0.25">
      <c r="A38" s="5"/>
      <c r="B38" s="57" t="s">
        <v>54</v>
      </c>
      <c r="C38" s="58"/>
      <c r="D38" s="58"/>
      <c r="E38" s="58"/>
      <c r="F38" s="59"/>
      <c r="G38" s="60">
        <f>SUM(G37:G37)</f>
        <v>315000</v>
      </c>
    </row>
    <row r="39" spans="1:11" ht="12" customHeight="1" x14ac:dyDescent="0.25">
      <c r="A39" s="2"/>
      <c r="B39" s="52"/>
      <c r="C39" s="53"/>
      <c r="D39" s="53"/>
      <c r="E39" s="53"/>
      <c r="F39" s="54"/>
      <c r="G39" s="54"/>
    </row>
    <row r="40" spans="1:11" ht="12" customHeight="1" x14ac:dyDescent="0.25">
      <c r="A40" s="5"/>
      <c r="B40" s="41" t="s">
        <v>55</v>
      </c>
      <c r="C40" s="42"/>
      <c r="D40" s="43"/>
      <c r="E40" s="43"/>
      <c r="F40" s="44"/>
      <c r="G40" s="44"/>
    </row>
    <row r="41" spans="1:11" ht="24" customHeight="1" x14ac:dyDescent="0.25">
      <c r="A41" s="5"/>
      <c r="B41" s="127" t="s">
        <v>56</v>
      </c>
      <c r="C41" s="127" t="s">
        <v>57</v>
      </c>
      <c r="D41" s="127" t="s">
        <v>58</v>
      </c>
      <c r="E41" s="127" t="s">
        <v>28</v>
      </c>
      <c r="F41" s="127" t="s">
        <v>29</v>
      </c>
      <c r="G41" s="127" t="s">
        <v>30</v>
      </c>
      <c r="K41" s="126"/>
    </row>
    <row r="42" spans="1:11" ht="12.75" customHeight="1" x14ac:dyDescent="0.25">
      <c r="A42" s="82"/>
      <c r="B42" s="132" t="s">
        <v>59</v>
      </c>
      <c r="C42" s="133"/>
      <c r="D42" s="133"/>
      <c r="E42" s="133"/>
      <c r="F42" s="133"/>
      <c r="G42" s="133"/>
      <c r="K42" s="126"/>
    </row>
    <row r="43" spans="1:11" ht="12.75" customHeight="1" x14ac:dyDescent="0.25">
      <c r="A43" s="82"/>
      <c r="B43" s="134" t="s">
        <v>60</v>
      </c>
      <c r="C43" s="135" t="s">
        <v>61</v>
      </c>
      <c r="D43" s="136">
        <v>400</v>
      </c>
      <c r="E43" s="135" t="s">
        <v>35</v>
      </c>
      <c r="F43" s="137">
        <f>'Nogal '!F43*'Al 22.06.22'!$I$43</f>
        <v>627</v>
      </c>
      <c r="G43" s="137">
        <f>(D43*F43)</f>
        <v>250800</v>
      </c>
      <c r="I43" s="1">
        <v>1.0449999999999999</v>
      </c>
    </row>
    <row r="44" spans="1:11" ht="12.75" customHeight="1" x14ac:dyDescent="0.25">
      <c r="A44" s="82"/>
      <c r="B44" s="134" t="s">
        <v>62</v>
      </c>
      <c r="C44" s="135" t="s">
        <v>61</v>
      </c>
      <c r="D44" s="136">
        <v>100</v>
      </c>
      <c r="E44" s="135" t="s">
        <v>35</v>
      </c>
      <c r="F44" s="137">
        <f>'Nogal '!F44*'Al 22.06.22'!$I$43</f>
        <v>470.24999999999994</v>
      </c>
      <c r="G44" s="137">
        <f>(D44*F44)</f>
        <v>47024.999999999993</v>
      </c>
    </row>
    <row r="45" spans="1:11" ht="12.75" customHeight="1" x14ac:dyDescent="0.25">
      <c r="A45" s="82"/>
      <c r="B45" s="134" t="s">
        <v>63</v>
      </c>
      <c r="C45" s="135" t="s">
        <v>61</v>
      </c>
      <c r="D45" s="136">
        <v>150</v>
      </c>
      <c r="E45" s="135" t="s">
        <v>35</v>
      </c>
      <c r="F45" s="137">
        <f>'Nogal '!F45*'Al 22.06.22'!$I$43</f>
        <v>1306.25</v>
      </c>
      <c r="G45" s="137">
        <f>(D45*F45)</f>
        <v>195937.5</v>
      </c>
    </row>
    <row r="46" spans="1:11" ht="12.75" customHeight="1" x14ac:dyDescent="0.25">
      <c r="A46" s="82"/>
      <c r="B46" s="138" t="s">
        <v>64</v>
      </c>
      <c r="C46" s="139"/>
      <c r="D46" s="140"/>
      <c r="E46" s="139"/>
      <c r="F46" s="137">
        <f>'Nogal '!F46*'Al 22.06.22'!$I$43</f>
        <v>0</v>
      </c>
      <c r="G46" s="137"/>
    </row>
    <row r="47" spans="1:11" ht="12.75" customHeight="1" x14ac:dyDescent="0.25">
      <c r="A47" s="82"/>
      <c r="B47" s="134" t="s">
        <v>65</v>
      </c>
      <c r="C47" s="135" t="s">
        <v>66</v>
      </c>
      <c r="D47" s="136">
        <v>5</v>
      </c>
      <c r="E47" s="135" t="s">
        <v>67</v>
      </c>
      <c r="F47" s="137">
        <f>'Nogal '!F47*'Al 22.06.22'!$I$43</f>
        <v>1045</v>
      </c>
      <c r="G47" s="137">
        <f>(D47*F47)</f>
        <v>5225</v>
      </c>
    </row>
    <row r="48" spans="1:11" ht="12.75" customHeight="1" x14ac:dyDescent="0.25">
      <c r="A48" s="82"/>
      <c r="B48" s="134" t="s">
        <v>68</v>
      </c>
      <c r="C48" s="135" t="s">
        <v>66</v>
      </c>
      <c r="D48" s="136">
        <v>1</v>
      </c>
      <c r="E48" s="135" t="s">
        <v>69</v>
      </c>
      <c r="F48" s="137">
        <f>'Nogal '!F48*'Al 22.06.22'!$I$43</f>
        <v>16511</v>
      </c>
      <c r="G48" s="137">
        <f>(D48*F48)</f>
        <v>16511</v>
      </c>
    </row>
    <row r="49" spans="1:7" ht="12.75" customHeight="1" x14ac:dyDescent="0.25">
      <c r="A49" s="82"/>
      <c r="B49" s="138" t="s">
        <v>70</v>
      </c>
      <c r="C49" s="139"/>
      <c r="D49" s="140"/>
      <c r="E49" s="139"/>
      <c r="F49" s="137">
        <f>'Nogal '!F49*'Al 22.06.22'!$I$43</f>
        <v>0</v>
      </c>
      <c r="G49" s="137"/>
    </row>
    <row r="50" spans="1:7" ht="12.75" customHeight="1" x14ac:dyDescent="0.25">
      <c r="A50" s="82"/>
      <c r="B50" s="134" t="s">
        <v>71</v>
      </c>
      <c r="C50" s="135" t="s">
        <v>66</v>
      </c>
      <c r="D50" s="136">
        <v>2</v>
      </c>
      <c r="E50" s="135" t="s">
        <v>72</v>
      </c>
      <c r="F50" s="137">
        <f>'Nogal '!F50*'Al 22.06.22'!$I$43</f>
        <v>47652</v>
      </c>
      <c r="G50" s="137">
        <f>(D50*F50)</f>
        <v>95304</v>
      </c>
    </row>
    <row r="51" spans="1:7" ht="12.75" customHeight="1" x14ac:dyDescent="0.25">
      <c r="A51" s="82"/>
      <c r="B51" s="134" t="s">
        <v>73</v>
      </c>
      <c r="C51" s="135" t="s">
        <v>66</v>
      </c>
      <c r="D51" s="136">
        <v>2</v>
      </c>
      <c r="E51" s="135" t="s">
        <v>72</v>
      </c>
      <c r="F51" s="137">
        <f>'Nogal '!F51*'Al 22.06.22'!$I$43</f>
        <v>15361.499999999998</v>
      </c>
      <c r="G51" s="137">
        <f>(D51*F51)</f>
        <v>30722.999999999996</v>
      </c>
    </row>
    <row r="52" spans="1:7" ht="12.75" customHeight="1" x14ac:dyDescent="0.25">
      <c r="A52" s="82"/>
      <c r="B52" s="138" t="s">
        <v>74</v>
      </c>
      <c r="C52" s="135"/>
      <c r="D52" s="136"/>
      <c r="E52" s="135"/>
      <c r="F52" s="137">
        <f>'Nogal '!F52*'Al 22.06.22'!$I$43</f>
        <v>0</v>
      </c>
      <c r="G52" s="137"/>
    </row>
    <row r="53" spans="1:7" ht="12.75" customHeight="1" x14ac:dyDescent="0.25">
      <c r="A53" s="82"/>
      <c r="B53" s="134" t="s">
        <v>75</v>
      </c>
      <c r="C53" s="135" t="s">
        <v>66</v>
      </c>
      <c r="D53" s="136">
        <v>1</v>
      </c>
      <c r="E53" s="135" t="s">
        <v>76</v>
      </c>
      <c r="F53" s="137">
        <f>'Nogal '!F53*'Al 22.06.22'!$I$43</f>
        <v>7523.9999999999991</v>
      </c>
      <c r="G53" s="137">
        <f t="shared" ref="G53:G54" si="2">(D53*F53)</f>
        <v>7523.9999999999991</v>
      </c>
    </row>
    <row r="54" spans="1:7" ht="12.75" customHeight="1" x14ac:dyDescent="0.25">
      <c r="A54" s="82"/>
      <c r="B54" s="138" t="s">
        <v>77</v>
      </c>
      <c r="C54" s="135" t="s">
        <v>78</v>
      </c>
      <c r="D54" s="136">
        <v>5</v>
      </c>
      <c r="E54" s="135" t="s">
        <v>79</v>
      </c>
      <c r="F54" s="137">
        <f>'Nogal '!F54*'Al 22.06.22'!$I$43</f>
        <v>83600</v>
      </c>
      <c r="G54" s="137">
        <f t="shared" si="2"/>
        <v>418000</v>
      </c>
    </row>
    <row r="55" spans="1:7" ht="13.5" customHeight="1" x14ac:dyDescent="0.25">
      <c r="A55" s="5"/>
      <c r="B55" s="128" t="s">
        <v>80</v>
      </c>
      <c r="C55" s="129"/>
      <c r="D55" s="129"/>
      <c r="E55" s="129"/>
      <c r="F55" s="130"/>
      <c r="G55" s="131">
        <f>SUM(G43:G54)</f>
        <v>1067049.5</v>
      </c>
    </row>
    <row r="56" spans="1:7" ht="12" customHeight="1" x14ac:dyDescent="0.25">
      <c r="A56" s="2"/>
      <c r="B56" s="52"/>
      <c r="C56" s="53"/>
      <c r="D56" s="53"/>
      <c r="E56" s="63"/>
      <c r="F56" s="54"/>
      <c r="G56" s="54"/>
    </row>
    <row r="57" spans="1:7" ht="12" customHeight="1" x14ac:dyDescent="0.25">
      <c r="A57" s="5"/>
      <c r="B57" s="41" t="s">
        <v>81</v>
      </c>
      <c r="C57" s="42"/>
      <c r="D57" s="43"/>
      <c r="E57" s="43"/>
      <c r="F57" s="44"/>
      <c r="G57" s="44"/>
    </row>
    <row r="58" spans="1:7" ht="24" customHeight="1" x14ac:dyDescent="0.25">
      <c r="A58" s="5"/>
      <c r="B58" s="55" t="s">
        <v>82</v>
      </c>
      <c r="C58" s="56" t="s">
        <v>57</v>
      </c>
      <c r="D58" s="56" t="s">
        <v>58</v>
      </c>
      <c r="E58" s="55" t="s">
        <v>28</v>
      </c>
      <c r="F58" s="56" t="s">
        <v>29</v>
      </c>
      <c r="G58" s="55" t="s">
        <v>30</v>
      </c>
    </row>
    <row r="59" spans="1:7" ht="12.75" customHeight="1" x14ac:dyDescent="0.25">
      <c r="A59" s="26"/>
      <c r="B59" s="13" t="s">
        <v>83</v>
      </c>
      <c r="C59" s="61" t="s">
        <v>84</v>
      </c>
      <c r="D59" s="62">
        <v>1164</v>
      </c>
      <c r="E59" s="34" t="s">
        <v>85</v>
      </c>
      <c r="F59" s="64">
        <v>146</v>
      </c>
      <c r="G59" s="137">
        <f t="shared" ref="G59" si="3">(D59*F59)</f>
        <v>169944</v>
      </c>
    </row>
    <row r="60" spans="1:7" ht="13.5" customHeight="1" x14ac:dyDescent="0.25">
      <c r="A60" s="5"/>
      <c r="B60" s="65" t="s">
        <v>86</v>
      </c>
      <c r="C60" s="66"/>
      <c r="D60" s="66"/>
      <c r="E60" s="66"/>
      <c r="F60" s="67"/>
      <c r="G60" s="68">
        <f>SUM(G59)</f>
        <v>169944</v>
      </c>
    </row>
    <row r="61" spans="1:7" ht="12" customHeight="1" x14ac:dyDescent="0.25">
      <c r="A61" s="2"/>
      <c r="B61" s="85"/>
      <c r="C61" s="85"/>
      <c r="D61" s="85"/>
      <c r="E61" s="85"/>
      <c r="F61" s="86"/>
      <c r="G61" s="86"/>
    </row>
    <row r="62" spans="1:7" ht="12" customHeight="1" x14ac:dyDescent="0.25">
      <c r="A62" s="82"/>
      <c r="B62" s="87" t="s">
        <v>87</v>
      </c>
      <c r="C62" s="88"/>
      <c r="D62" s="88"/>
      <c r="E62" s="88"/>
      <c r="F62" s="88"/>
      <c r="G62" s="89">
        <f>G28+G38+G55+G60</f>
        <v>3631993.5</v>
      </c>
    </row>
    <row r="63" spans="1:7" ht="12" customHeight="1" x14ac:dyDescent="0.25">
      <c r="A63" s="82"/>
      <c r="B63" s="90" t="s">
        <v>88</v>
      </c>
      <c r="C63" s="70"/>
      <c r="D63" s="70"/>
      <c r="E63" s="70"/>
      <c r="F63" s="70"/>
      <c r="G63" s="91">
        <f>G62*0.05</f>
        <v>181599.67500000002</v>
      </c>
    </row>
    <row r="64" spans="1:7" ht="12" customHeight="1" x14ac:dyDescent="0.25">
      <c r="A64" s="82"/>
      <c r="B64" s="92" t="s">
        <v>89</v>
      </c>
      <c r="C64" s="69"/>
      <c r="D64" s="69"/>
      <c r="E64" s="69"/>
      <c r="F64" s="69"/>
      <c r="G64" s="93">
        <f>G63+G62</f>
        <v>3813593.1749999998</v>
      </c>
    </row>
    <row r="65" spans="1:7" ht="12" customHeight="1" x14ac:dyDescent="0.25">
      <c r="A65" s="82"/>
      <c r="B65" s="90" t="s">
        <v>90</v>
      </c>
      <c r="C65" s="70"/>
      <c r="D65" s="70"/>
      <c r="E65" s="70"/>
      <c r="F65" s="70"/>
      <c r="G65" s="91">
        <f>G12</f>
        <v>4840000</v>
      </c>
    </row>
    <row r="66" spans="1:7" ht="12" customHeight="1" x14ac:dyDescent="0.25">
      <c r="A66" s="82"/>
      <c r="B66" s="94" t="s">
        <v>91</v>
      </c>
      <c r="C66" s="95"/>
      <c r="D66" s="95"/>
      <c r="E66" s="95"/>
      <c r="F66" s="95"/>
      <c r="G66" s="96">
        <f>G65-G64</f>
        <v>1026406.8250000002</v>
      </c>
    </row>
    <row r="67" spans="1:7" ht="12" customHeight="1" x14ac:dyDescent="0.25">
      <c r="A67" s="82"/>
      <c r="B67" s="83" t="s">
        <v>92</v>
      </c>
      <c r="C67" s="84"/>
      <c r="D67" s="84"/>
      <c r="E67" s="84"/>
      <c r="F67" s="84"/>
      <c r="G67" s="79"/>
    </row>
    <row r="68" spans="1:7" ht="12.75" customHeight="1" x14ac:dyDescent="0.25">
      <c r="A68" s="82"/>
      <c r="B68" s="97"/>
      <c r="C68" s="84"/>
      <c r="D68" s="84"/>
      <c r="E68" s="84"/>
      <c r="F68" s="84"/>
      <c r="G68" s="79"/>
    </row>
    <row r="69" spans="1:7" ht="12" customHeight="1" x14ac:dyDescent="0.25">
      <c r="A69" s="82"/>
      <c r="B69" s="109" t="s">
        <v>93</v>
      </c>
      <c r="C69" s="110"/>
      <c r="D69" s="110"/>
      <c r="E69" s="110"/>
      <c r="F69" s="111"/>
      <c r="G69" s="79"/>
    </row>
    <row r="70" spans="1:7" ht="12" customHeight="1" x14ac:dyDescent="0.25">
      <c r="A70" s="82"/>
      <c r="B70" s="112" t="s">
        <v>94</v>
      </c>
      <c r="C70" s="81"/>
      <c r="D70" s="81"/>
      <c r="E70" s="81"/>
      <c r="F70" s="113"/>
      <c r="G70" s="79"/>
    </row>
    <row r="71" spans="1:7" ht="12" customHeight="1" x14ac:dyDescent="0.25">
      <c r="A71" s="82"/>
      <c r="B71" s="112" t="s">
        <v>95</v>
      </c>
      <c r="C71" s="81"/>
      <c r="D71" s="81"/>
      <c r="E71" s="81"/>
      <c r="F71" s="113"/>
      <c r="G71" s="79"/>
    </row>
    <row r="72" spans="1:7" ht="12" customHeight="1" x14ac:dyDescent="0.25">
      <c r="A72" s="82"/>
      <c r="B72" s="112" t="s">
        <v>96</v>
      </c>
      <c r="C72" s="81"/>
      <c r="D72" s="81"/>
      <c r="E72" s="81"/>
      <c r="F72" s="113"/>
      <c r="G72" s="79"/>
    </row>
    <row r="73" spans="1:7" ht="12" customHeight="1" x14ac:dyDescent="0.25">
      <c r="A73" s="82"/>
      <c r="B73" s="112" t="s">
        <v>97</v>
      </c>
      <c r="C73" s="81"/>
      <c r="D73" s="81"/>
      <c r="E73" s="81"/>
      <c r="F73" s="113"/>
      <c r="G73" s="79"/>
    </row>
    <row r="74" spans="1:7" ht="12" customHeight="1" x14ac:dyDescent="0.25">
      <c r="A74" s="82"/>
      <c r="B74" s="112" t="s">
        <v>98</v>
      </c>
      <c r="C74" s="81"/>
      <c r="D74" s="81"/>
      <c r="E74" s="81"/>
      <c r="F74" s="113"/>
      <c r="G74" s="79"/>
    </row>
    <row r="75" spans="1:7" ht="12.75" customHeight="1" x14ac:dyDescent="0.25">
      <c r="A75" s="82"/>
      <c r="B75" s="114" t="s">
        <v>99</v>
      </c>
      <c r="C75" s="115"/>
      <c r="D75" s="115"/>
      <c r="E75" s="115"/>
      <c r="F75" s="116"/>
      <c r="G75" s="79"/>
    </row>
    <row r="76" spans="1:7" ht="12.75" customHeight="1" x14ac:dyDescent="0.25">
      <c r="A76" s="82"/>
      <c r="B76" s="107"/>
      <c r="C76" s="81"/>
      <c r="D76" s="81"/>
      <c r="E76" s="81"/>
      <c r="F76" s="81"/>
      <c r="G76" s="79"/>
    </row>
    <row r="77" spans="1:7" ht="15" customHeight="1" x14ac:dyDescent="0.25">
      <c r="A77" s="82"/>
      <c r="B77" s="141" t="s">
        <v>100</v>
      </c>
      <c r="C77" s="142"/>
      <c r="D77" s="106"/>
      <c r="E77" s="72"/>
      <c r="F77" s="72"/>
      <c r="G77" s="79"/>
    </row>
    <row r="78" spans="1:7" ht="12" customHeight="1" x14ac:dyDescent="0.25">
      <c r="A78" s="82"/>
      <c r="B78" s="99" t="s">
        <v>82</v>
      </c>
      <c r="C78" s="73" t="s">
        <v>101</v>
      </c>
      <c r="D78" s="100" t="s">
        <v>102</v>
      </c>
      <c r="E78" s="72"/>
      <c r="F78" s="72"/>
      <c r="G78" s="79"/>
    </row>
    <row r="79" spans="1:7" ht="12" customHeight="1" x14ac:dyDescent="0.25">
      <c r="A79" s="82"/>
      <c r="B79" s="101" t="s">
        <v>103</v>
      </c>
      <c r="C79" s="74">
        <f>G28</f>
        <v>2080000</v>
      </c>
      <c r="D79" s="102">
        <f>(C79/C85)</f>
        <v>0.5475711412554729</v>
      </c>
      <c r="E79" s="72"/>
      <c r="F79" s="72"/>
      <c r="G79" s="79"/>
    </row>
    <row r="80" spans="1:7" ht="12" customHeight="1" x14ac:dyDescent="0.25">
      <c r="A80" s="82"/>
      <c r="B80" s="101" t="s">
        <v>104</v>
      </c>
      <c r="C80" s="75">
        <v>0</v>
      </c>
      <c r="D80" s="102">
        <v>0</v>
      </c>
      <c r="E80" s="72"/>
      <c r="F80" s="72"/>
      <c r="G80" s="79"/>
    </row>
    <row r="81" spans="1:7" ht="12" customHeight="1" x14ac:dyDescent="0.25">
      <c r="A81" s="82"/>
      <c r="B81" s="101" t="s">
        <v>105</v>
      </c>
      <c r="C81" s="74">
        <v>300000</v>
      </c>
      <c r="D81" s="102">
        <f>(C81/C85)</f>
        <v>7.8976606911847047E-2</v>
      </c>
      <c r="E81" s="72"/>
      <c r="F81" s="72"/>
      <c r="G81" s="79"/>
    </row>
    <row r="82" spans="1:7" ht="12" customHeight="1" x14ac:dyDescent="0.25">
      <c r="A82" s="82"/>
      <c r="B82" s="101" t="s">
        <v>56</v>
      </c>
      <c r="C82" s="74">
        <f>G55</f>
        <v>1067049.5</v>
      </c>
      <c r="D82" s="102">
        <f>(C82/C85)</f>
        <v>0.28090649638994314</v>
      </c>
      <c r="E82" s="72"/>
      <c r="F82" s="72"/>
      <c r="G82" s="79"/>
    </row>
    <row r="83" spans="1:7" ht="12" customHeight="1" x14ac:dyDescent="0.25">
      <c r="A83" s="82"/>
      <c r="B83" s="101" t="s">
        <v>106</v>
      </c>
      <c r="C83" s="76">
        <v>169944</v>
      </c>
      <c r="D83" s="102">
        <f>(C83/C85)</f>
        <v>4.4738668283423114E-2</v>
      </c>
      <c r="E83" s="78"/>
      <c r="F83" s="78"/>
      <c r="G83" s="79"/>
    </row>
    <row r="84" spans="1:7" ht="12" customHeight="1" x14ac:dyDescent="0.25">
      <c r="A84" s="82"/>
      <c r="B84" s="101" t="s">
        <v>107</v>
      </c>
      <c r="C84" s="76">
        <f>G63</f>
        <v>181599.67500000002</v>
      </c>
      <c r="D84" s="102">
        <f>(C84/C85)</f>
        <v>4.7807087159313928E-2</v>
      </c>
      <c r="E84" s="78"/>
      <c r="F84" s="78"/>
      <c r="G84" s="79"/>
    </row>
    <row r="85" spans="1:7" ht="12.75" customHeight="1" x14ac:dyDescent="0.25">
      <c r="A85" s="82"/>
      <c r="B85" s="103" t="s">
        <v>108</v>
      </c>
      <c r="C85" s="104">
        <f>SUM(C79:C84)</f>
        <v>3798593.1749999998</v>
      </c>
      <c r="D85" s="105">
        <f>SUM(D79:D84)</f>
        <v>1.0000000000000002</v>
      </c>
      <c r="E85" s="78"/>
      <c r="F85" s="78"/>
      <c r="G85" s="79"/>
    </row>
    <row r="86" spans="1:7" ht="12" customHeight="1" x14ac:dyDescent="0.25">
      <c r="A86" s="82"/>
      <c r="B86" s="97"/>
      <c r="C86" s="84"/>
      <c r="D86" s="84"/>
      <c r="E86" s="84"/>
      <c r="F86" s="84"/>
      <c r="G86" s="79"/>
    </row>
    <row r="87" spans="1:7" ht="12.75" customHeight="1" x14ac:dyDescent="0.25">
      <c r="A87" s="82"/>
      <c r="B87" s="98"/>
      <c r="C87" s="84"/>
      <c r="D87" s="84"/>
      <c r="E87" s="84"/>
      <c r="F87" s="84"/>
      <c r="G87" s="79"/>
    </row>
    <row r="88" spans="1:7" ht="12" customHeight="1" x14ac:dyDescent="0.25">
      <c r="A88" s="71"/>
      <c r="B88" s="118"/>
      <c r="C88" s="119" t="s">
        <v>109</v>
      </c>
      <c r="D88" s="120"/>
      <c r="E88" s="121"/>
      <c r="F88" s="77"/>
      <c r="G88" s="79"/>
    </row>
    <row r="89" spans="1:7" ht="12" customHeight="1" x14ac:dyDescent="0.25">
      <c r="A89" s="82"/>
      <c r="B89" s="122" t="s">
        <v>110</v>
      </c>
      <c r="C89" s="123">
        <v>1500</v>
      </c>
      <c r="D89" s="123">
        <v>2200</v>
      </c>
      <c r="E89" s="124">
        <v>3000</v>
      </c>
      <c r="F89" s="117"/>
      <c r="G89" s="80"/>
    </row>
    <row r="90" spans="1:7" ht="12.75" customHeight="1" x14ac:dyDescent="0.25">
      <c r="A90" s="82"/>
      <c r="B90" s="103" t="s">
        <v>111</v>
      </c>
      <c r="C90" s="104">
        <f>(G64/C89)</f>
        <v>2542.39545</v>
      </c>
      <c r="D90" s="104">
        <f>(G64/D89)</f>
        <v>1733.4514431818181</v>
      </c>
      <c r="E90" s="125">
        <f>(G64/E89)</f>
        <v>1271.197725</v>
      </c>
      <c r="F90" s="117"/>
      <c r="G90" s="80"/>
    </row>
    <row r="91" spans="1:7" ht="15.6" customHeight="1" x14ac:dyDescent="0.25">
      <c r="A91" s="82"/>
      <c r="B91" s="108" t="s">
        <v>112</v>
      </c>
      <c r="C91" s="81"/>
      <c r="D91" s="81"/>
      <c r="E91" s="81"/>
      <c r="F91" s="81"/>
      <c r="G91" s="81"/>
    </row>
  </sheetData>
  <mergeCells count="8">
    <mergeCell ref="B17:G17"/>
    <mergeCell ref="B77:C77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01AE37C-492F-4E6A-9254-54FA84C989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820105B-308B-47C6-A86F-A72EF871F9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A276A43-06FD-4404-BEE0-45F3803EA6FC}">
  <ds:schemaRefs>
    <ds:schemaRef ds:uri="http://schemas.microsoft.com/office/2006/documentManagement/types"/>
    <ds:schemaRef ds:uri="http://purl.org/dc/dcmitype/"/>
    <ds:schemaRef ds:uri="c5dbce2d-49dc-4afe-a5b0-d7fb7a901161"/>
    <ds:schemaRef ds:uri="http://schemas.microsoft.com/office/2006/metadata/properties"/>
    <ds:schemaRef ds:uri="http://purl.org/dc/elements/1.1/"/>
    <ds:schemaRef ds:uri="1030f0af-99cb-42f1-88fc-acec73331192"/>
    <ds:schemaRef ds:uri="http://purl.org/dc/terms/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Nogal </vt:lpstr>
      <vt:lpstr>Al 22.06.22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Juan Carlos Campos Olivares</cp:lastModifiedBy>
  <cp:revision/>
  <dcterms:created xsi:type="dcterms:W3CDTF">2020-11-27T12:49:26Z</dcterms:created>
  <dcterms:modified xsi:type="dcterms:W3CDTF">2022-07-22T13:23:36Z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