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bacache\Desktop\2022\FICHAS TECNICA\JULIO\"/>
    </mc:Choice>
  </mc:AlternateContent>
  <bookViews>
    <workbookView xWindow="0" yWindow="0" windowWidth="23040" windowHeight="9192"/>
  </bookViews>
  <sheets>
    <sheet name="Orég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7" i="1" l="1"/>
  <c r="D87" i="1"/>
  <c r="G33" i="1"/>
  <c r="G22" i="1" l="1"/>
  <c r="G23" i="1"/>
  <c r="G24" i="1"/>
  <c r="G25" i="1"/>
  <c r="G26" i="1"/>
  <c r="G27" i="1"/>
  <c r="G46" i="1" l="1"/>
  <c r="G47" i="1"/>
  <c r="G48" i="1"/>
  <c r="G50" i="1"/>
  <c r="G44" i="1"/>
  <c r="G51" i="1" l="1"/>
  <c r="G21" i="1"/>
  <c r="G28" i="1" s="1"/>
  <c r="G38" i="1" l="1"/>
  <c r="G37" i="1"/>
  <c r="G39" i="1" l="1"/>
  <c r="G12" i="1"/>
  <c r="G57" i="1" l="1"/>
  <c r="C81" i="1" s="1"/>
  <c r="G62" i="1"/>
  <c r="C77" i="1" l="1"/>
  <c r="C80" i="1"/>
  <c r="C79" i="1"/>
  <c r="G59" i="1" l="1"/>
  <c r="G60" i="1" s="1"/>
  <c r="G61" i="1" l="1"/>
  <c r="C82" i="1"/>
  <c r="C83" i="1" s="1"/>
  <c r="D80" i="1" s="1"/>
  <c r="C88" i="1" l="1"/>
  <c r="D88" i="1"/>
  <c r="E88" i="1"/>
  <c r="G63" i="1"/>
  <c r="D82" i="1"/>
  <c r="D79" i="1"/>
  <c r="D81" i="1"/>
  <c r="D77" i="1"/>
  <c r="D83" i="1" l="1"/>
</calcChain>
</file>

<file path=xl/sharedStrings.xml><?xml version="1.0" encoding="utf-8"?>
<sst xmlns="http://schemas.openxmlformats.org/spreadsheetml/2006/main" count="139" uniqueCount="102">
  <si>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</si>
  <si>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</si>
  <si>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</si>
  <si>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</si>
  <si>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</si>
  <si>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</si>
  <si>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</si>
  <si>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</si>
  <si>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</si>
  <si>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</si>
  <si>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</si>
  <si>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</si>
  <si>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</si>
  <si>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</si>
  <si>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</si>
  <si>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</si>
  <si>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</si>
  <si>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</si>
  <si>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</si>
  <si>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</si>
  <si>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</si>
  <si>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</si>
  <si>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</si>
  <si>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</si>
  <si>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</si>
  <si>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</si>
  <si>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</si>
  <si>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</si>
  <si>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</si>
  <si>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</si>
  <si>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</si>
  <si>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</si>
  <si>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</si>
  <si>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</si>
  <si>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</si>
  <si>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</si>
  <si>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</si>
  <si>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</si>
  <si>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</si>
  <si>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</si>
  <si>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</si>
  <si>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</si>
  <si>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</si>
  <si>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</si>
  <si>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</si>
  <si>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</si>
  <si>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</si>
  <si>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</si>
  <si>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</si>
  <si>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</si>
  <si>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</si>
  <si>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</si>
  <si>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</si>
  <si>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</si>
  <si>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</si>
  <si>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</si>
  <si>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</si>
  <si>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</si>
  <si>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</si>
  <si>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Nivelación de suelo y abonado de fondo</t>
  </si>
  <si>
    <t>Aplicación de agroinsumos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</si>
  <si>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</si>
  <si>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</si>
  <si>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</si>
  <si>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</si>
  <si>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</si>
  <si>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Saco 25 Kg</t>
  </si>
  <si>
    <t>Saco 50 Kg</t>
  </si>
  <si>
    <t>Cosecha</t>
  </si>
  <si>
    <t>Riegos</t>
  </si>
  <si>
    <t>Local</t>
  </si>
  <si>
    <t>Desmalezado</t>
  </si>
  <si>
    <t>Fosfato Diamónico</t>
  </si>
  <si>
    <t>ORÉGANO</t>
  </si>
  <si>
    <t>RENDIMIENTO ( Kg/Há.)</t>
  </si>
  <si>
    <t>PRECIO ESPERADO ($/Kg)</t>
  </si>
  <si>
    <t>Noviembre-Mayo</t>
  </si>
  <si>
    <t>Producción de Aromática</t>
  </si>
  <si>
    <t>Lluvia-aluvion-estructuras productivas dañadas por sismos-tormenta viento</t>
  </si>
  <si>
    <t>Plantación</t>
  </si>
  <si>
    <t>Junio-Julio</t>
  </si>
  <si>
    <t>Junio-julio</t>
  </si>
  <si>
    <t>Anual</t>
  </si>
  <si>
    <t>Diciembre-Enero</t>
  </si>
  <si>
    <t>Noviembre-Enero</t>
  </si>
  <si>
    <t>1º Noviembre                 2º Abril-Mayo</t>
  </si>
  <si>
    <t>Esquejes</t>
  </si>
  <si>
    <t>Junio</t>
  </si>
  <si>
    <t>Esqueje</t>
  </si>
  <si>
    <t>Guano no avícola</t>
  </si>
  <si>
    <t>Dipel WG</t>
  </si>
  <si>
    <t>junio-Julio</t>
  </si>
  <si>
    <t>2.  Precio de insumos corresponde a  precios  no colocados en el predio.</t>
  </si>
  <si>
    <t>7. Método de plantación en líneas a un marco de  0.7 m x 0.25 m.</t>
  </si>
  <si>
    <t>Rendimiento (Kg/hà)</t>
  </si>
  <si>
    <t>Costo unitario ($/Kg) (*)</t>
  </si>
  <si>
    <t>MATERIAL VEGETAL</t>
  </si>
  <si>
    <t>Urea Granulada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</si>
  <si>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</si>
  <si>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</si>
  <si>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</si>
  <si>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0.5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</si>
</sst>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49" fontId="2" fillId="3" borderId="46" xfId="0" applyNumberFormat="1" applyFont="1" applyFill="1" applyBorder="1" applyAlignment="1">
      <alignment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vertical="center"/>
    </xf>
    <xf numFmtId="3" fontId="2" fillId="3" borderId="46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4" fillId="3" borderId="45" xfId="0" applyNumberFormat="1" applyFont="1" applyFill="1" applyBorder="1" applyAlignment="1">
      <alignment horizontal="center" vertical="center"/>
    </xf>
    <xf numFmtId="49" fontId="4" fillId="3" borderId="45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horizontal="center" wrapText="1"/>
    </xf>
    <xf numFmtId="0" fontId="1" fillId="2" borderId="44" xfId="0" applyNumberFormat="1" applyFont="1" applyFill="1" applyBorder="1" applyAlignment="1">
      <alignment wrapText="1"/>
    </xf>
    <xf numFmtId="3" fontId="1" fillId="2" borderId="44" xfId="0" applyNumberFormat="1" applyFont="1" applyFill="1" applyBorder="1" applyAlignment="1">
      <alignment horizontal="right" wrapText="1"/>
    </xf>
    <xf numFmtId="49" fontId="6" fillId="2" borderId="44" xfId="0" applyNumberFormat="1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49" fontId="1" fillId="2" borderId="44" xfId="0" applyNumberFormat="1" applyFont="1" applyFill="1" applyBorder="1" applyAlignment="1"/>
    <xf numFmtId="49" fontId="1" fillId="2" borderId="44" xfId="0" applyNumberFormat="1" applyFont="1" applyFill="1" applyBorder="1" applyAlignment="1">
      <alignment horizontal="center"/>
    </xf>
    <xf numFmtId="0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/>
    <xf numFmtId="49" fontId="6" fillId="2" borderId="44" xfId="0" applyNumberFormat="1" applyFont="1" applyFill="1" applyBorder="1" applyAlignment="1"/>
    <xf numFmtId="0" fontId="1" fillId="2" borderId="44" xfId="0" applyFont="1" applyFill="1" applyBorder="1" applyAlignment="1">
      <alignment horizontal="center"/>
    </xf>
    <xf numFmtId="0" fontId="1" fillId="2" borderId="44" xfId="0" applyFont="1" applyFill="1" applyBorder="1" applyAlignment="1"/>
    <xf numFmtId="0" fontId="1" fillId="2" borderId="16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4" fillId="5" borderId="20" xfId="0" applyNumberFormat="1" applyFont="1" applyFill="1" applyBorder="1" applyAlignment="1">
      <alignment vertical="center"/>
    </xf>
    <xf numFmtId="0" fontId="4" fillId="5" borderId="21" xfId="0" applyFont="1" applyFill="1" applyBorder="1" applyAlignment="1">
      <alignment vertical="center"/>
    </xf>
    <xf numFmtId="165" fontId="4" fillId="5" borderId="22" xfId="0" applyNumberFormat="1" applyFont="1" applyFill="1" applyBorder="1" applyAlignment="1">
      <alignment vertical="center"/>
    </xf>
    <xf numFmtId="49" fontId="4" fillId="3" borderId="2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5" fontId="4" fillId="3" borderId="24" xfId="0" applyNumberFormat="1" applyFont="1" applyFill="1" applyBorder="1" applyAlignment="1">
      <alignment vertical="center"/>
    </xf>
    <xf numFmtId="49" fontId="4" fillId="5" borderId="23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5" fontId="4" fillId="5" borderId="24" xfId="0" applyNumberFormat="1" applyFont="1" applyFill="1" applyBorder="1" applyAlignment="1">
      <alignment vertical="center"/>
    </xf>
    <xf numFmtId="49" fontId="4" fillId="5" borderId="25" xfId="0" applyNumberFormat="1" applyFont="1" applyFill="1" applyBorder="1" applyAlignment="1">
      <alignment vertical="center"/>
    </xf>
    <xf numFmtId="0" fontId="4" fillId="5" borderId="26" xfId="0" applyFont="1" applyFill="1" applyBorder="1" applyAlignment="1">
      <alignment vertical="center"/>
    </xf>
    <xf numFmtId="165" fontId="4" fillId="6" borderId="27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6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9" fillId="0" borderId="36" xfId="0" applyFont="1" applyFill="1" applyBorder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9" fillId="0" borderId="38" xfId="0" applyFont="1" applyFill="1" applyBorder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9" borderId="52" xfId="0" applyFont="1" applyFill="1" applyBorder="1" applyAlignment="1"/>
    <xf numFmtId="0" fontId="1" fillId="7" borderId="18" xfId="0" applyFont="1" applyFill="1" applyBorder="1" applyAlignment="1"/>
    <xf numFmtId="49" fontId="6" fillId="8" borderId="47" xfId="0" applyNumberFormat="1" applyFont="1" applyFill="1" applyBorder="1" applyAlignment="1">
      <alignment vertical="center"/>
    </xf>
    <xf numFmtId="49" fontId="6" fillId="8" borderId="48" xfId="0" applyNumberFormat="1" applyFont="1" applyFill="1" applyBorder="1" applyAlignment="1">
      <alignment vertical="center"/>
    </xf>
    <xf numFmtId="49" fontId="1" fillId="8" borderId="49" xfId="0" applyNumberFormat="1" applyFont="1" applyFill="1" applyBorder="1" applyAlignment="1"/>
    <xf numFmtId="49" fontId="6" fillId="2" borderId="28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6" fillId="2" borderId="5" xfId="0" applyNumberFormat="1" applyFont="1" applyFill="1" applyBorder="1" applyAlignment="1">
      <alignment vertical="center"/>
    </xf>
    <xf numFmtId="166" fontId="6" fillId="2" borderId="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6" fillId="8" borderId="30" xfId="0" applyNumberFormat="1" applyFont="1" applyFill="1" applyBorder="1" applyAlignment="1">
      <alignment vertical="center"/>
    </xf>
    <xf numFmtId="166" fontId="6" fillId="8" borderId="31" xfId="0" applyNumberFormat="1" applyFont="1" applyFill="1" applyBorder="1" applyAlignment="1">
      <alignment vertical="center"/>
    </xf>
    <xf numFmtId="9" fontId="6" fillId="8" borderId="32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9" borderId="33" xfId="0" applyFont="1" applyFill="1" applyBorder="1" applyAlignment="1">
      <alignment vertical="center"/>
    </xf>
    <xf numFmtId="49" fontId="3" fillId="9" borderId="34" xfId="0" applyNumberFormat="1" applyFont="1" applyFill="1" applyBorder="1" applyAlignment="1">
      <alignment vertical="center"/>
    </xf>
    <xf numFmtId="0" fontId="4" fillId="9" borderId="34" xfId="0" applyFont="1" applyFill="1" applyBorder="1" applyAlignment="1">
      <alignment vertical="center"/>
    </xf>
    <xf numFmtId="0" fontId="4" fillId="9" borderId="35" xfId="0" applyFont="1" applyFill="1" applyBorder="1" applyAlignment="1">
      <alignment vertical="center"/>
    </xf>
    <xf numFmtId="49" fontId="6" fillId="8" borderId="41" xfId="0" applyNumberFormat="1" applyFont="1" applyFill="1" applyBorder="1" applyAlignment="1">
      <alignment vertical="center"/>
    </xf>
    <xf numFmtId="3" fontId="6" fillId="8" borderId="42" xfId="0" applyNumberFormat="1" applyFont="1" applyFill="1" applyBorder="1" applyAlignment="1">
      <alignment vertical="center"/>
    </xf>
    <xf numFmtId="3" fontId="6" fillId="8" borderId="43" xfId="0" applyNumberFormat="1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vertical="center"/>
    </xf>
    <xf numFmtId="166" fontId="6" fillId="8" borderId="32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49" fontId="3" fillId="9" borderId="50" xfId="0" applyNumberFormat="1" applyFont="1" applyFill="1" applyBorder="1" applyAlignment="1">
      <alignment vertical="center"/>
    </xf>
    <xf numFmtId="0" fontId="6" fillId="9" borderId="51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184150</xdr:rowOff>
    </xdr:from>
    <xdr:to>
      <xdr:col>7</xdr:col>
      <xdr:colOff>6350</xdr:colOff>
      <xdr:row>7</xdr:row>
      <xdr:rowOff>25734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84150"/>
          <a:ext cx="60134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89"/>
  <sheetViews>
    <sheetView showGridLines="0" tabSelected="1" workbookViewId="0">
      <selection activeCell="C9" sqref="C9"/>
    </sheetView>
  </sheetViews>
  <sheetFormatPr baseColWidth="10" defaultColWidth="10.77734375" defaultRowHeight="11.25" customHeight="1" x14ac:dyDescent="0.3"/>
  <cols>
    <col min="1" max="1" width="4.44140625" style="1" customWidth="1"/>
    <col min="2" max="2" width="16.7773437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9.77734375" style="1" customWidth="1"/>
    <col min="7" max="7" width="16.21875" style="1" customWidth="1"/>
    <col min="8" max="252" width="10.77734375" style="1" customWidth="1"/>
  </cols>
  <sheetData>
    <row r="1" spans="2:7" ht="15" customHeight="1" x14ac:dyDescent="0.3"/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2"/>
      <c r="C7" s="2"/>
      <c r="D7" s="2"/>
      <c r="E7" s="2"/>
      <c r="F7" s="2"/>
      <c r="G7" s="2"/>
    </row>
    <row r="8" spans="2:7" ht="15" customHeight="1" x14ac:dyDescent="0.3">
      <c r="B8" s="3"/>
      <c r="C8" s="4"/>
      <c r="D8" s="2"/>
      <c r="E8" s="4"/>
      <c r="F8" s="4"/>
      <c r="G8" s="4"/>
    </row>
    <row r="9" spans="2:7" ht="12" customHeight="1" x14ac:dyDescent="0.3">
      <c r="B9" s="17" t="s">
        <v>0</v>
      </c>
      <c r="C9" s="18" t="s">
        <v>73</v>
      </c>
      <c r="D9" s="19"/>
      <c r="E9" s="143" t="s">
        <v>74</v>
      </c>
      <c r="F9" s="144"/>
      <c r="G9" s="20">
        <v>3900</v>
      </c>
    </row>
    <row r="10" spans="2:7" ht="38.25" customHeight="1" x14ac:dyDescent="0.3">
      <c r="B10" s="21" t="s">
        <v>1</v>
      </c>
      <c r="C10" s="22" t="s">
        <v>70</v>
      </c>
      <c r="D10" s="19"/>
      <c r="E10" s="141" t="s">
        <v>2</v>
      </c>
      <c r="F10" s="142"/>
      <c r="G10" s="23" t="s">
        <v>76</v>
      </c>
    </row>
    <row r="11" spans="2:7" ht="18" customHeight="1" x14ac:dyDescent="0.3">
      <c r="B11" s="21" t="s">
        <v>3</v>
      </c>
      <c r="C11" s="18" t="s">
        <v>4</v>
      </c>
      <c r="D11" s="19"/>
      <c r="E11" s="139" t="s">
        <v>75</v>
      </c>
      <c r="F11" s="140"/>
      <c r="G11" s="24">
        <v>6000</v>
      </c>
    </row>
    <row r="12" spans="2:7" ht="11.25" customHeight="1" x14ac:dyDescent="0.3">
      <c r="B12" s="21" t="s">
        <v>5</v>
      </c>
      <c r="C12" s="18" t="s">
        <v>57</v>
      </c>
      <c r="D12" s="19"/>
      <c r="E12" s="25" t="s">
        <v>6</v>
      </c>
      <c r="F12" s="26"/>
      <c r="G12" s="27">
        <f>+G11*G9</f>
        <v>23400000</v>
      </c>
    </row>
    <row r="13" spans="2:7" ht="11.25" customHeight="1" x14ac:dyDescent="0.3">
      <c r="B13" s="21" t="s">
        <v>7</v>
      </c>
      <c r="C13" s="18" t="s">
        <v>58</v>
      </c>
      <c r="D13" s="19"/>
      <c r="E13" s="139" t="s">
        <v>8</v>
      </c>
      <c r="F13" s="140"/>
      <c r="G13" s="18" t="s">
        <v>77</v>
      </c>
    </row>
    <row r="14" spans="2:7" ht="13.5" customHeight="1" x14ac:dyDescent="0.3">
      <c r="B14" s="21" t="s">
        <v>9</v>
      </c>
      <c r="C14" s="18" t="s">
        <v>56</v>
      </c>
      <c r="D14" s="19"/>
      <c r="E14" s="139" t="s">
        <v>10</v>
      </c>
      <c r="F14" s="140"/>
      <c r="G14" s="18" t="s">
        <v>76</v>
      </c>
    </row>
    <row r="15" spans="2:7" ht="31.8" x14ac:dyDescent="0.3">
      <c r="B15" s="28" t="s">
        <v>11</v>
      </c>
      <c r="C15" s="29">
        <v>44748</v>
      </c>
      <c r="D15" s="19"/>
      <c r="E15" s="145" t="s">
        <v>12</v>
      </c>
      <c r="F15" s="146"/>
      <c r="G15" s="30" t="s">
        <v>78</v>
      </c>
    </row>
    <row r="16" spans="2:7" ht="12" customHeight="1" x14ac:dyDescent="0.3">
      <c r="B16" s="31"/>
      <c r="C16" s="32"/>
      <c r="D16" s="33"/>
      <c r="E16" s="34"/>
      <c r="F16" s="34"/>
      <c r="G16" s="35"/>
    </row>
    <row r="17" spans="2:7" ht="12" customHeight="1" x14ac:dyDescent="0.3">
      <c r="B17" s="147" t="s">
        <v>13</v>
      </c>
      <c r="C17" s="148"/>
      <c r="D17" s="148"/>
      <c r="E17" s="148"/>
      <c r="F17" s="148"/>
      <c r="G17" s="148"/>
    </row>
    <row r="18" spans="2:7" ht="12" customHeight="1" x14ac:dyDescent="0.3">
      <c r="B18" s="36"/>
      <c r="C18" s="37"/>
      <c r="D18" s="37"/>
      <c r="E18" s="37"/>
      <c r="F18" s="38"/>
      <c r="G18" s="38"/>
    </row>
    <row r="19" spans="2:7" ht="12" customHeight="1" x14ac:dyDescent="0.3">
      <c r="B19" s="39" t="s">
        <v>14</v>
      </c>
      <c r="C19" s="40"/>
      <c r="D19" s="41"/>
      <c r="E19" s="41"/>
      <c r="F19" s="41"/>
      <c r="G19" s="41"/>
    </row>
    <row r="20" spans="2:7" ht="24" customHeight="1" x14ac:dyDescent="0.3">
      <c r="B20" s="42" t="s">
        <v>15</v>
      </c>
      <c r="C20" s="42" t="s">
        <v>16</v>
      </c>
      <c r="D20" s="42" t="s">
        <v>17</v>
      </c>
      <c r="E20" s="42" t="s">
        <v>18</v>
      </c>
      <c r="F20" s="42" t="s">
        <v>19</v>
      </c>
      <c r="G20" s="42" t="s">
        <v>20</v>
      </c>
    </row>
    <row r="21" spans="2:7" ht="12.75" customHeight="1" x14ac:dyDescent="0.3">
      <c r="B21" s="43" t="s">
        <v>21</v>
      </c>
      <c r="C21" s="44" t="s">
        <v>22</v>
      </c>
      <c r="D21" s="45">
        <v>0.5</v>
      </c>
      <c r="E21" s="44" t="s">
        <v>81</v>
      </c>
      <c r="F21" s="27">
        <v>15000</v>
      </c>
      <c r="G21" s="27">
        <f>(D21*F21)</f>
        <v>7500</v>
      </c>
    </row>
    <row r="22" spans="2:7" ht="15.6" customHeight="1" x14ac:dyDescent="0.3">
      <c r="B22" s="43" t="s">
        <v>69</v>
      </c>
      <c r="C22" s="44" t="s">
        <v>22</v>
      </c>
      <c r="D22" s="45">
        <v>46</v>
      </c>
      <c r="E22" s="44" t="s">
        <v>82</v>
      </c>
      <c r="F22" s="27">
        <v>15000</v>
      </c>
      <c r="G22" s="27">
        <f t="shared" ref="G22:G27" si="0">(D22*F22)</f>
        <v>690000</v>
      </c>
    </row>
    <row r="23" spans="2:7" ht="24.6" customHeight="1" x14ac:dyDescent="0.3">
      <c r="B23" s="43" t="s">
        <v>59</v>
      </c>
      <c r="C23" s="44" t="s">
        <v>22</v>
      </c>
      <c r="D23" s="45">
        <v>4</v>
      </c>
      <c r="E23" s="44" t="s">
        <v>80</v>
      </c>
      <c r="F23" s="27">
        <v>15000</v>
      </c>
      <c r="G23" s="27">
        <f t="shared" si="0"/>
        <v>60000</v>
      </c>
    </row>
    <row r="24" spans="2:7" ht="14.55" customHeight="1" x14ac:dyDescent="0.3">
      <c r="B24" s="43" t="s">
        <v>79</v>
      </c>
      <c r="C24" s="44" t="s">
        <v>22</v>
      </c>
      <c r="D24" s="45">
        <v>12</v>
      </c>
      <c r="E24" s="44" t="s">
        <v>80</v>
      </c>
      <c r="F24" s="27">
        <v>15000</v>
      </c>
      <c r="G24" s="27">
        <f t="shared" si="0"/>
        <v>180000</v>
      </c>
    </row>
    <row r="25" spans="2:7" ht="14.55" customHeight="1" x14ac:dyDescent="0.3">
      <c r="B25" s="43" t="s">
        <v>71</v>
      </c>
      <c r="C25" s="44" t="s">
        <v>22</v>
      </c>
      <c r="D25" s="45">
        <v>5</v>
      </c>
      <c r="E25" s="44" t="s">
        <v>83</v>
      </c>
      <c r="F25" s="27">
        <v>15000</v>
      </c>
      <c r="G25" s="27">
        <f t="shared" si="0"/>
        <v>75000</v>
      </c>
    </row>
    <row r="26" spans="2:7" ht="14.55" customHeight="1" x14ac:dyDescent="0.3">
      <c r="B26" s="43" t="s">
        <v>60</v>
      </c>
      <c r="C26" s="44" t="s">
        <v>22</v>
      </c>
      <c r="D26" s="45">
        <v>3</v>
      </c>
      <c r="E26" s="44" t="s">
        <v>84</v>
      </c>
      <c r="F26" s="27">
        <v>15000</v>
      </c>
      <c r="G26" s="27">
        <f t="shared" si="0"/>
        <v>45000</v>
      </c>
    </row>
    <row r="27" spans="2:7" ht="28.05" customHeight="1" x14ac:dyDescent="0.3">
      <c r="B27" s="43" t="s">
        <v>68</v>
      </c>
      <c r="C27" s="44" t="s">
        <v>22</v>
      </c>
      <c r="D27" s="45">
        <v>6</v>
      </c>
      <c r="E27" s="44" t="s">
        <v>85</v>
      </c>
      <c r="F27" s="27">
        <v>15000</v>
      </c>
      <c r="G27" s="27">
        <f t="shared" si="0"/>
        <v>90000</v>
      </c>
    </row>
    <row r="28" spans="2:7" ht="12.75" customHeight="1" x14ac:dyDescent="0.3">
      <c r="B28" s="5" t="s">
        <v>23</v>
      </c>
      <c r="C28" s="6"/>
      <c r="D28" s="6"/>
      <c r="E28" s="6"/>
      <c r="F28" s="7"/>
      <c r="G28" s="8">
        <f>SUM(G21:G27)</f>
        <v>1147500</v>
      </c>
    </row>
    <row r="29" spans="2:7" ht="12" customHeight="1" x14ac:dyDescent="0.3">
      <c r="B29" s="36"/>
      <c r="C29" s="38"/>
      <c r="D29" s="38"/>
      <c r="E29" s="38"/>
      <c r="F29" s="46"/>
      <c r="G29" s="46"/>
    </row>
    <row r="30" spans="2:7" ht="12" customHeight="1" x14ac:dyDescent="0.3">
      <c r="B30" s="47" t="s">
        <v>24</v>
      </c>
      <c r="C30" s="48"/>
      <c r="D30" s="49"/>
      <c r="E30" s="49"/>
      <c r="F30" s="50"/>
      <c r="G30" s="50"/>
    </row>
    <row r="31" spans="2:7" ht="24" customHeight="1" x14ac:dyDescent="0.3">
      <c r="B31" s="51" t="s">
        <v>15</v>
      </c>
      <c r="C31" s="52" t="s">
        <v>16</v>
      </c>
      <c r="D31" s="52" t="s">
        <v>17</v>
      </c>
      <c r="E31" s="51" t="s">
        <v>18</v>
      </c>
      <c r="F31" s="52" t="s">
        <v>19</v>
      </c>
      <c r="G31" s="51" t="s">
        <v>20</v>
      </c>
    </row>
    <row r="32" spans="2:7" ht="12" customHeight="1" x14ac:dyDescent="0.3">
      <c r="B32" s="53"/>
      <c r="C32" s="54"/>
      <c r="D32" s="54"/>
      <c r="E32" s="54"/>
      <c r="F32" s="53"/>
      <c r="G32" s="53"/>
    </row>
    <row r="33" spans="2:8" ht="12" customHeight="1" x14ac:dyDescent="0.3">
      <c r="B33" s="55" t="s">
        <v>25</v>
      </c>
      <c r="C33" s="56"/>
      <c r="D33" s="56"/>
      <c r="E33" s="56"/>
      <c r="F33" s="57"/>
      <c r="G33" s="57">
        <f>SUM(G32)</f>
        <v>0</v>
      </c>
    </row>
    <row r="34" spans="2:8" ht="12" customHeight="1" x14ac:dyDescent="0.3">
      <c r="B34" s="58"/>
      <c r="C34" s="59"/>
      <c r="D34" s="59"/>
      <c r="E34" s="59"/>
      <c r="F34" s="60"/>
      <c r="G34" s="60"/>
    </row>
    <row r="35" spans="2:8" ht="12" customHeight="1" x14ac:dyDescent="0.3">
      <c r="B35" s="47" t="s">
        <v>26</v>
      </c>
      <c r="C35" s="48"/>
      <c r="D35" s="49"/>
      <c r="E35" s="49"/>
      <c r="F35" s="50"/>
      <c r="G35" s="50"/>
    </row>
    <row r="36" spans="2:8" ht="24" customHeight="1" x14ac:dyDescent="0.3">
      <c r="B36" s="61" t="s">
        <v>15</v>
      </c>
      <c r="C36" s="61" t="s">
        <v>16</v>
      </c>
      <c r="D36" s="61" t="s">
        <v>17</v>
      </c>
      <c r="E36" s="61" t="s">
        <v>18</v>
      </c>
      <c r="F36" s="62" t="s">
        <v>19</v>
      </c>
      <c r="G36" s="61" t="s">
        <v>20</v>
      </c>
    </row>
    <row r="37" spans="2:8" ht="12.75" customHeight="1" x14ac:dyDescent="0.3">
      <c r="B37" s="63" t="s">
        <v>28</v>
      </c>
      <c r="C37" s="64" t="s">
        <v>27</v>
      </c>
      <c r="D37" s="65">
        <v>0.5</v>
      </c>
      <c r="E37" s="64" t="s">
        <v>80</v>
      </c>
      <c r="F37" s="66">
        <v>240000</v>
      </c>
      <c r="G37" s="66">
        <f>+D37*F37</f>
        <v>120000</v>
      </c>
    </row>
    <row r="38" spans="2:8" ht="12.75" customHeight="1" x14ac:dyDescent="0.3">
      <c r="B38" s="63" t="s">
        <v>65</v>
      </c>
      <c r="C38" s="64" t="s">
        <v>27</v>
      </c>
      <c r="D38" s="65">
        <v>0.5</v>
      </c>
      <c r="E38" s="64" t="s">
        <v>80</v>
      </c>
      <c r="F38" s="66">
        <v>240000</v>
      </c>
      <c r="G38" s="66">
        <f>+D38*F38</f>
        <v>120000</v>
      </c>
    </row>
    <row r="39" spans="2:8" ht="12.75" customHeight="1" x14ac:dyDescent="0.3">
      <c r="B39" s="10" t="s">
        <v>29</v>
      </c>
      <c r="C39" s="11"/>
      <c r="D39" s="11"/>
      <c r="E39" s="11"/>
      <c r="F39" s="12"/>
      <c r="G39" s="13">
        <f>SUM(G37:G38)</f>
        <v>240000</v>
      </c>
    </row>
    <row r="40" spans="2:8" ht="12" customHeight="1" x14ac:dyDescent="0.3">
      <c r="B40" s="58"/>
      <c r="C40" s="59"/>
      <c r="D40" s="59"/>
      <c r="E40" s="59"/>
      <c r="F40" s="60"/>
      <c r="G40" s="60"/>
    </row>
    <row r="41" spans="2:8" ht="12" customHeight="1" x14ac:dyDescent="0.3">
      <c r="B41" s="47" t="s">
        <v>30</v>
      </c>
      <c r="C41" s="48"/>
      <c r="D41" s="49"/>
      <c r="E41" s="49"/>
      <c r="F41" s="50"/>
      <c r="G41" s="50"/>
    </row>
    <row r="42" spans="2:8" ht="24" customHeight="1" x14ac:dyDescent="0.3">
      <c r="B42" s="62" t="s">
        <v>31</v>
      </c>
      <c r="C42" s="62" t="s">
        <v>32</v>
      </c>
      <c r="D42" s="62" t="s">
        <v>33</v>
      </c>
      <c r="E42" s="62" t="s">
        <v>18</v>
      </c>
      <c r="F42" s="62" t="s">
        <v>19</v>
      </c>
      <c r="G42" s="62" t="s">
        <v>20</v>
      </c>
      <c r="H42" s="9"/>
    </row>
    <row r="43" spans="2:8" ht="12.75" customHeight="1" x14ac:dyDescent="0.3">
      <c r="B43" s="67" t="s">
        <v>96</v>
      </c>
      <c r="C43" s="68"/>
      <c r="D43" s="68"/>
      <c r="E43" s="68"/>
      <c r="F43" s="68"/>
      <c r="G43" s="68"/>
      <c r="H43" s="9"/>
    </row>
    <row r="44" spans="2:8" ht="12.75" customHeight="1" x14ac:dyDescent="0.3">
      <c r="B44" s="69" t="s">
        <v>88</v>
      </c>
      <c r="C44" s="70" t="s">
        <v>86</v>
      </c>
      <c r="D44" s="71">
        <v>57143</v>
      </c>
      <c r="E44" s="70" t="s">
        <v>87</v>
      </c>
      <c r="F44" s="72">
        <v>150</v>
      </c>
      <c r="G44" s="72">
        <f>+D44*F44</f>
        <v>8571450</v>
      </c>
    </row>
    <row r="45" spans="2:8" ht="12.75" customHeight="1" x14ac:dyDescent="0.3">
      <c r="B45" s="73" t="s">
        <v>34</v>
      </c>
      <c r="C45" s="74"/>
      <c r="D45" s="75"/>
      <c r="E45" s="74"/>
      <c r="F45" s="72"/>
      <c r="G45" s="72"/>
    </row>
    <row r="46" spans="2:8" ht="12.75" customHeight="1" x14ac:dyDescent="0.3">
      <c r="B46" s="69" t="s">
        <v>97</v>
      </c>
      <c r="C46" s="70" t="s">
        <v>66</v>
      </c>
      <c r="D46" s="71">
        <v>4</v>
      </c>
      <c r="E46" s="70" t="s">
        <v>80</v>
      </c>
      <c r="F46" s="72">
        <v>49000</v>
      </c>
      <c r="G46" s="72">
        <f t="shared" ref="G46:G50" si="1">+D46*F46</f>
        <v>196000</v>
      </c>
    </row>
    <row r="47" spans="2:8" ht="12.75" customHeight="1" x14ac:dyDescent="0.3">
      <c r="B47" s="69" t="s">
        <v>72</v>
      </c>
      <c r="C47" s="70" t="s">
        <v>66</v>
      </c>
      <c r="D47" s="71">
        <v>4</v>
      </c>
      <c r="E47" s="70" t="s">
        <v>80</v>
      </c>
      <c r="F47" s="72">
        <v>40710</v>
      </c>
      <c r="G47" s="72">
        <f t="shared" si="1"/>
        <v>162840</v>
      </c>
    </row>
    <row r="48" spans="2:8" ht="12.75" customHeight="1" x14ac:dyDescent="0.3">
      <c r="B48" s="69" t="s">
        <v>89</v>
      </c>
      <c r="C48" s="70" t="s">
        <v>67</v>
      </c>
      <c r="D48" s="71">
        <v>480</v>
      </c>
      <c r="E48" s="70" t="s">
        <v>87</v>
      </c>
      <c r="F48" s="72">
        <v>3500</v>
      </c>
      <c r="G48" s="72">
        <f t="shared" si="1"/>
        <v>1680000</v>
      </c>
    </row>
    <row r="49" spans="1:252" ht="12.75" customHeight="1" x14ac:dyDescent="0.3">
      <c r="B49" s="73" t="s">
        <v>35</v>
      </c>
      <c r="C49" s="74"/>
      <c r="D49" s="75"/>
      <c r="E49" s="74"/>
      <c r="F49" s="72"/>
      <c r="G49" s="72"/>
    </row>
    <row r="50" spans="1:252" ht="13.05" customHeight="1" x14ac:dyDescent="0.3">
      <c r="B50" s="69" t="s">
        <v>90</v>
      </c>
      <c r="C50" s="70" t="s">
        <v>101</v>
      </c>
      <c r="D50" s="71">
        <v>4</v>
      </c>
      <c r="E50" s="70" t="s">
        <v>91</v>
      </c>
      <c r="F50" s="72">
        <v>21500</v>
      </c>
      <c r="G50" s="72">
        <f t="shared" si="1"/>
        <v>86000</v>
      </c>
    </row>
    <row r="51" spans="1:252" ht="13.5" customHeight="1" x14ac:dyDescent="0.3">
      <c r="B51" s="10" t="s">
        <v>36</v>
      </c>
      <c r="C51" s="11"/>
      <c r="D51" s="11"/>
      <c r="E51" s="11"/>
      <c r="F51" s="12"/>
      <c r="G51" s="13">
        <f>SUM(G43:G50)</f>
        <v>10696290</v>
      </c>
    </row>
    <row r="52" spans="1:252" ht="12" customHeight="1" x14ac:dyDescent="0.3">
      <c r="B52" s="58"/>
      <c r="C52" s="59"/>
      <c r="D52" s="59"/>
      <c r="E52" s="76"/>
      <c r="F52" s="60"/>
      <c r="G52" s="60"/>
    </row>
    <row r="53" spans="1:252" ht="12" customHeight="1" x14ac:dyDescent="0.3">
      <c r="B53" s="47" t="s">
        <v>37</v>
      </c>
      <c r="C53" s="48"/>
      <c r="D53" s="49"/>
      <c r="E53" s="49"/>
      <c r="F53" s="50"/>
      <c r="G53" s="50"/>
    </row>
    <row r="54" spans="1:252" ht="24" customHeight="1" x14ac:dyDescent="0.3">
      <c r="B54" s="77" t="s">
        <v>38</v>
      </c>
      <c r="C54" s="78" t="s">
        <v>32</v>
      </c>
      <c r="D54" s="78" t="s">
        <v>33</v>
      </c>
      <c r="E54" s="77" t="s">
        <v>18</v>
      </c>
      <c r="F54" s="78" t="s">
        <v>19</v>
      </c>
      <c r="G54" s="77" t="s">
        <v>20</v>
      </c>
    </row>
    <row r="55" spans="1:252" ht="12.75" customHeight="1" x14ac:dyDescent="0.3">
      <c r="B55" s="79"/>
      <c r="C55" s="80"/>
      <c r="D55" s="24"/>
      <c r="E55" s="81"/>
      <c r="F55" s="82"/>
      <c r="G55" s="24"/>
    </row>
    <row r="56" spans="1:252" s="153" customFormat="1" ht="14.4" x14ac:dyDescent="0.3">
      <c r="A56" s="149"/>
      <c r="B56" s="150"/>
      <c r="C56" s="151"/>
      <c r="D56" s="24"/>
      <c r="E56" s="152"/>
      <c r="F56" s="82"/>
      <c r="G56" s="24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49"/>
      <c r="BS56" s="149"/>
      <c r="BT56" s="149"/>
      <c r="BU56" s="149"/>
      <c r="BV56" s="149"/>
      <c r="BW56" s="149"/>
      <c r="BX56" s="149"/>
      <c r="BY56" s="149"/>
      <c r="BZ56" s="149"/>
      <c r="CA56" s="149"/>
      <c r="CB56" s="149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  <c r="CM56" s="149"/>
      <c r="CN56" s="149"/>
      <c r="CO56" s="149"/>
      <c r="CP56" s="149"/>
      <c r="CQ56" s="149"/>
      <c r="CR56" s="149"/>
      <c r="CS56" s="149"/>
      <c r="CT56" s="149"/>
      <c r="CU56" s="149"/>
      <c r="CV56" s="149"/>
      <c r="CW56" s="149"/>
      <c r="CX56" s="149"/>
      <c r="CY56" s="149"/>
      <c r="CZ56" s="149"/>
      <c r="DA56" s="149"/>
      <c r="DB56" s="149"/>
      <c r="DC56" s="149"/>
      <c r="DD56" s="149"/>
      <c r="DE56" s="149"/>
      <c r="DF56" s="149"/>
      <c r="DG56" s="149"/>
      <c r="DH56" s="149"/>
      <c r="DI56" s="149"/>
      <c r="DJ56" s="149"/>
      <c r="DK56" s="149"/>
      <c r="DL56" s="149"/>
      <c r="DM56" s="149"/>
      <c r="DN56" s="149"/>
      <c r="DO56" s="149"/>
      <c r="DP56" s="149"/>
      <c r="DQ56" s="149"/>
      <c r="DR56" s="149"/>
      <c r="DS56" s="149"/>
      <c r="DT56" s="149"/>
      <c r="DU56" s="149"/>
      <c r="DV56" s="149"/>
      <c r="DW56" s="149"/>
      <c r="DX56" s="149"/>
      <c r="DY56" s="149"/>
      <c r="DZ56" s="149"/>
      <c r="EA56" s="149"/>
      <c r="EB56" s="149"/>
      <c r="EC56" s="149"/>
      <c r="ED56" s="149"/>
      <c r="EE56" s="149"/>
      <c r="EF56" s="149"/>
      <c r="EG56" s="149"/>
      <c r="EH56" s="149"/>
      <c r="EI56" s="149"/>
      <c r="EJ56" s="149"/>
      <c r="EK56" s="149"/>
      <c r="EL56" s="149"/>
      <c r="EM56" s="149"/>
      <c r="EN56" s="149"/>
      <c r="EO56" s="149"/>
      <c r="EP56" s="149"/>
      <c r="EQ56" s="149"/>
      <c r="ER56" s="149"/>
      <c r="ES56" s="149"/>
      <c r="ET56" s="149"/>
      <c r="EU56" s="149"/>
      <c r="EV56" s="149"/>
      <c r="EW56" s="149"/>
      <c r="EX56" s="149"/>
      <c r="EY56" s="149"/>
      <c r="EZ56" s="149"/>
      <c r="FA56" s="149"/>
      <c r="FB56" s="149"/>
      <c r="FC56" s="149"/>
      <c r="FD56" s="149"/>
      <c r="FE56" s="149"/>
      <c r="FF56" s="149"/>
      <c r="FG56" s="149"/>
      <c r="FH56" s="149"/>
      <c r="FI56" s="149"/>
      <c r="FJ56" s="149"/>
      <c r="FK56" s="149"/>
      <c r="FL56" s="149"/>
      <c r="FM56" s="149"/>
      <c r="FN56" s="149"/>
      <c r="FO56" s="149"/>
      <c r="FP56" s="149"/>
      <c r="FQ56" s="149"/>
      <c r="FR56" s="149"/>
      <c r="FS56" s="149"/>
      <c r="FT56" s="149"/>
      <c r="FU56" s="149"/>
      <c r="FV56" s="149"/>
      <c r="FW56" s="149"/>
      <c r="FX56" s="149"/>
      <c r="FY56" s="149"/>
      <c r="FZ56" s="149"/>
      <c r="GA56" s="149"/>
      <c r="GB56" s="149"/>
      <c r="GC56" s="149"/>
      <c r="GD56" s="149"/>
      <c r="GE56" s="149"/>
      <c r="GF56" s="149"/>
      <c r="GG56" s="149"/>
      <c r="GH56" s="149"/>
      <c r="GI56" s="149"/>
      <c r="GJ56" s="149"/>
      <c r="GK56" s="149"/>
      <c r="GL56" s="149"/>
      <c r="GM56" s="149"/>
      <c r="GN56" s="149"/>
      <c r="GO56" s="149"/>
      <c r="GP56" s="149"/>
      <c r="GQ56" s="149"/>
      <c r="GR56" s="149"/>
      <c r="GS56" s="149"/>
      <c r="GT56" s="149"/>
      <c r="GU56" s="149"/>
      <c r="GV56" s="149"/>
      <c r="GW56" s="149"/>
      <c r="GX56" s="149"/>
      <c r="GY56" s="149"/>
      <c r="GZ56" s="149"/>
      <c r="HA56" s="149"/>
      <c r="HB56" s="149"/>
      <c r="HC56" s="149"/>
      <c r="HD56" s="149"/>
      <c r="HE56" s="149"/>
      <c r="HF56" s="149"/>
      <c r="HG56" s="149"/>
      <c r="HH56" s="149"/>
      <c r="HI56" s="149"/>
      <c r="HJ56" s="149"/>
      <c r="HK56" s="149"/>
      <c r="HL56" s="149"/>
      <c r="HM56" s="149"/>
      <c r="HN56" s="149"/>
      <c r="HO56" s="149"/>
      <c r="HP56" s="149"/>
      <c r="HQ56" s="149"/>
      <c r="HR56" s="149"/>
      <c r="HS56" s="149"/>
      <c r="HT56" s="149"/>
      <c r="HU56" s="149"/>
      <c r="HV56" s="149"/>
      <c r="HW56" s="149"/>
      <c r="HX56" s="149"/>
      <c r="HY56" s="149"/>
      <c r="HZ56" s="149"/>
      <c r="IA56" s="149"/>
      <c r="IB56" s="149"/>
      <c r="IC56" s="149"/>
      <c r="ID56" s="149"/>
      <c r="IE56" s="149"/>
      <c r="IF56" s="149"/>
      <c r="IG56" s="149"/>
      <c r="IH56" s="149"/>
      <c r="II56" s="149"/>
      <c r="IJ56" s="149"/>
      <c r="IK56" s="149"/>
      <c r="IL56" s="149"/>
      <c r="IM56" s="149"/>
      <c r="IN56" s="149"/>
      <c r="IO56" s="149"/>
      <c r="IP56" s="149"/>
      <c r="IQ56" s="149"/>
      <c r="IR56" s="149"/>
    </row>
    <row r="57" spans="1:252" ht="13.5" customHeight="1" x14ac:dyDescent="0.3">
      <c r="B57" s="83" t="s">
        <v>39</v>
      </c>
      <c r="C57" s="14"/>
      <c r="D57" s="14"/>
      <c r="E57" s="14"/>
      <c r="F57" s="15"/>
      <c r="G57" s="16">
        <f>SUM(G55)</f>
        <v>0</v>
      </c>
    </row>
    <row r="58" spans="1:252" ht="12" customHeight="1" x14ac:dyDescent="0.3">
      <c r="B58" s="84"/>
      <c r="C58" s="84"/>
      <c r="D58" s="84"/>
      <c r="E58" s="84"/>
      <c r="F58" s="85"/>
      <c r="G58" s="85"/>
    </row>
    <row r="59" spans="1:252" ht="12" customHeight="1" x14ac:dyDescent="0.3">
      <c r="B59" s="86" t="s">
        <v>40</v>
      </c>
      <c r="C59" s="87"/>
      <c r="D59" s="87"/>
      <c r="E59" s="87"/>
      <c r="F59" s="87"/>
      <c r="G59" s="88">
        <f>G28+G39+G51+G57</f>
        <v>12083790</v>
      </c>
    </row>
    <row r="60" spans="1:252" ht="12" customHeight="1" x14ac:dyDescent="0.3">
      <c r="B60" s="89" t="s">
        <v>41</v>
      </c>
      <c r="C60" s="90"/>
      <c r="D60" s="90"/>
      <c r="E60" s="90"/>
      <c r="F60" s="90"/>
      <c r="G60" s="91">
        <f>G59*0.05</f>
        <v>604189.5</v>
      </c>
    </row>
    <row r="61" spans="1:252" ht="12" customHeight="1" x14ac:dyDescent="0.3">
      <c r="B61" s="92" t="s">
        <v>42</v>
      </c>
      <c r="C61" s="93"/>
      <c r="D61" s="93"/>
      <c r="E61" s="93"/>
      <c r="F61" s="93"/>
      <c r="G61" s="94">
        <f>G60+G59</f>
        <v>12687979.5</v>
      </c>
    </row>
    <row r="62" spans="1:252" ht="12" customHeight="1" x14ac:dyDescent="0.3">
      <c r="B62" s="89" t="s">
        <v>43</v>
      </c>
      <c r="C62" s="90"/>
      <c r="D62" s="90"/>
      <c r="E62" s="90"/>
      <c r="F62" s="90"/>
      <c r="G62" s="91">
        <f>G12</f>
        <v>23400000</v>
      </c>
    </row>
    <row r="63" spans="1:252" ht="12" customHeight="1" x14ac:dyDescent="0.3">
      <c r="B63" s="95" t="s">
        <v>44</v>
      </c>
      <c r="C63" s="96"/>
      <c r="D63" s="96"/>
      <c r="E63" s="96"/>
      <c r="F63" s="96"/>
      <c r="G63" s="97">
        <f>G62-G61</f>
        <v>10712020.5</v>
      </c>
    </row>
    <row r="64" spans="1:252" ht="12" customHeight="1" x14ac:dyDescent="0.3">
      <c r="B64" s="98" t="s">
        <v>99</v>
      </c>
      <c r="C64" s="99"/>
      <c r="D64" s="99"/>
      <c r="E64" s="99"/>
      <c r="F64" s="99"/>
      <c r="G64" s="100"/>
    </row>
    <row r="65" spans="2:7" ht="12.75" customHeight="1" thickBot="1" x14ac:dyDescent="0.35">
      <c r="B65" s="101"/>
      <c r="C65" s="99"/>
      <c r="D65" s="99"/>
      <c r="E65" s="99"/>
      <c r="F65" s="99"/>
      <c r="G65" s="100"/>
    </row>
    <row r="66" spans="2:7" ht="12" customHeight="1" x14ac:dyDescent="0.3">
      <c r="B66" s="102" t="s">
        <v>100</v>
      </c>
      <c r="C66" s="103"/>
      <c r="D66" s="103"/>
      <c r="E66" s="103"/>
      <c r="F66" s="104"/>
      <c r="G66" s="100"/>
    </row>
    <row r="67" spans="2:7" ht="12" customHeight="1" x14ac:dyDescent="0.3">
      <c r="B67" s="105" t="s">
        <v>45</v>
      </c>
      <c r="C67" s="106"/>
      <c r="D67" s="106"/>
      <c r="E67" s="106"/>
      <c r="F67" s="107"/>
      <c r="G67" s="100"/>
    </row>
    <row r="68" spans="2:7" ht="12" customHeight="1" x14ac:dyDescent="0.3">
      <c r="B68" s="105" t="s">
        <v>92</v>
      </c>
      <c r="C68" s="106"/>
      <c r="D68" s="106"/>
      <c r="E68" s="106"/>
      <c r="F68" s="107"/>
      <c r="G68" s="100"/>
    </row>
    <row r="69" spans="2:7" ht="12" customHeight="1" x14ac:dyDescent="0.3">
      <c r="B69" s="105" t="s">
        <v>61</v>
      </c>
      <c r="C69" s="106"/>
      <c r="D69" s="106"/>
      <c r="E69" s="106"/>
      <c r="F69" s="107"/>
      <c r="G69" s="100"/>
    </row>
    <row r="70" spans="2:7" ht="12" customHeight="1" x14ac:dyDescent="0.3">
      <c r="B70" s="105" t="s">
        <v>62</v>
      </c>
      <c r="C70" s="106"/>
      <c r="D70" s="106"/>
      <c r="E70" s="106"/>
      <c r="F70" s="107"/>
      <c r="G70" s="100"/>
    </row>
    <row r="71" spans="2:7" ht="12" customHeight="1" x14ac:dyDescent="0.3">
      <c r="B71" s="105" t="s">
        <v>63</v>
      </c>
      <c r="C71" s="106"/>
      <c r="D71" s="106"/>
      <c r="E71" s="106"/>
      <c r="F71" s="107"/>
      <c r="G71" s="100"/>
    </row>
    <row r="72" spans="2:7" ht="12" customHeight="1" x14ac:dyDescent="0.3">
      <c r="B72" s="105" t="s">
        <v>64</v>
      </c>
      <c r="C72" s="106"/>
      <c r="D72" s="106"/>
      <c r="E72" s="106"/>
      <c r="F72" s="107"/>
      <c r="G72" s="100"/>
    </row>
    <row r="73" spans="2:7" ht="12" customHeight="1" thickBot="1" x14ac:dyDescent="0.35">
      <c r="B73" s="108" t="s">
        <v>93</v>
      </c>
      <c r="C73" s="109"/>
      <c r="D73" s="109"/>
      <c r="E73" s="109"/>
      <c r="F73" s="110"/>
      <c r="G73" s="100"/>
    </row>
    <row r="74" spans="2:7" ht="12.75" customHeight="1" thickBot="1" x14ac:dyDescent="0.35">
      <c r="B74" s="101"/>
      <c r="C74" s="106"/>
      <c r="D74" s="106"/>
      <c r="E74" s="106"/>
      <c r="F74" s="106"/>
      <c r="G74" s="100"/>
    </row>
    <row r="75" spans="2:7" ht="15" customHeight="1" thickBot="1" x14ac:dyDescent="0.35">
      <c r="B75" s="137" t="s">
        <v>46</v>
      </c>
      <c r="C75" s="138"/>
      <c r="D75" s="111"/>
      <c r="E75" s="112"/>
      <c r="F75" s="112"/>
      <c r="G75" s="100"/>
    </row>
    <row r="76" spans="2:7" ht="12" customHeight="1" x14ac:dyDescent="0.3">
      <c r="B76" s="113" t="s">
        <v>38</v>
      </c>
      <c r="C76" s="114" t="s">
        <v>47</v>
      </c>
      <c r="D76" s="115" t="s">
        <v>48</v>
      </c>
      <c r="E76" s="112"/>
      <c r="F76" s="112"/>
      <c r="G76" s="100"/>
    </row>
    <row r="77" spans="2:7" ht="12" customHeight="1" x14ac:dyDescent="0.3">
      <c r="B77" s="116" t="s">
        <v>49</v>
      </c>
      <c r="C77" s="117">
        <f>+G28</f>
        <v>1147500</v>
      </c>
      <c r="D77" s="118">
        <f>(C77/C83)</f>
        <v>9.0439931747998178E-2</v>
      </c>
      <c r="E77" s="112"/>
      <c r="F77" s="112"/>
      <c r="G77" s="100"/>
    </row>
    <row r="78" spans="2:7" ht="12" customHeight="1" x14ac:dyDescent="0.3">
      <c r="B78" s="116" t="s">
        <v>50</v>
      </c>
      <c r="C78" s="119">
        <v>0</v>
      </c>
      <c r="D78" s="118">
        <v>0</v>
      </c>
      <c r="E78" s="112"/>
      <c r="F78" s="112"/>
      <c r="G78" s="100"/>
    </row>
    <row r="79" spans="2:7" ht="12" customHeight="1" x14ac:dyDescent="0.3">
      <c r="B79" s="116" t="s">
        <v>51</v>
      </c>
      <c r="C79" s="117">
        <f>+G39</f>
        <v>240000</v>
      </c>
      <c r="D79" s="118">
        <f>(C79/C83)</f>
        <v>1.8915541280627068E-2</v>
      </c>
      <c r="E79" s="112"/>
      <c r="F79" s="112"/>
      <c r="G79" s="100"/>
    </row>
    <row r="80" spans="2:7" ht="12" customHeight="1" x14ac:dyDescent="0.3">
      <c r="B80" s="116" t="s">
        <v>31</v>
      </c>
      <c r="C80" s="117">
        <f>+G51</f>
        <v>10696290</v>
      </c>
      <c r="D80" s="118">
        <f>(C80/C83)</f>
        <v>0.84302547935232719</v>
      </c>
      <c r="E80" s="112"/>
      <c r="F80" s="112"/>
      <c r="G80" s="100"/>
    </row>
    <row r="81" spans="2:7" ht="12" customHeight="1" x14ac:dyDescent="0.3">
      <c r="B81" s="116" t="s">
        <v>52</v>
      </c>
      <c r="C81" s="120">
        <f>+G57</f>
        <v>0</v>
      </c>
      <c r="D81" s="118">
        <f>(C81/C83)</f>
        <v>0</v>
      </c>
      <c r="E81" s="121"/>
      <c r="F81" s="121"/>
      <c r="G81" s="100"/>
    </row>
    <row r="82" spans="2:7" ht="12" customHeight="1" x14ac:dyDescent="0.3">
      <c r="B82" s="116" t="s">
        <v>53</v>
      </c>
      <c r="C82" s="120">
        <f>+G60</f>
        <v>604189.5</v>
      </c>
      <c r="D82" s="118">
        <f>(C82/C83)</f>
        <v>4.7619047619047616E-2</v>
      </c>
      <c r="E82" s="121"/>
      <c r="F82" s="121"/>
      <c r="G82" s="100"/>
    </row>
    <row r="83" spans="2:7" ht="12.75" customHeight="1" thickBot="1" x14ac:dyDescent="0.35">
      <c r="B83" s="122" t="s">
        <v>54</v>
      </c>
      <c r="C83" s="123">
        <f>SUM(C77:C82)</f>
        <v>12687979.5</v>
      </c>
      <c r="D83" s="124">
        <f>SUM(D77:D82)</f>
        <v>1</v>
      </c>
      <c r="E83" s="121"/>
      <c r="F83" s="121"/>
      <c r="G83" s="100"/>
    </row>
    <row r="84" spans="2:7" ht="12" customHeight="1" x14ac:dyDescent="0.3">
      <c r="B84" s="101"/>
      <c r="C84" s="99"/>
      <c r="D84" s="99"/>
      <c r="E84" s="99"/>
      <c r="F84" s="99"/>
      <c r="G84" s="100"/>
    </row>
    <row r="85" spans="2:7" ht="12.75" customHeight="1" thickBot="1" x14ac:dyDescent="0.35">
      <c r="B85" s="125"/>
      <c r="C85" s="99"/>
      <c r="D85" s="99"/>
      <c r="E85" s="99"/>
      <c r="F85" s="99"/>
      <c r="G85" s="100"/>
    </row>
    <row r="86" spans="2:7" ht="12" customHeight="1" thickBot="1" x14ac:dyDescent="0.35">
      <c r="B86" s="126"/>
      <c r="C86" s="127" t="s">
        <v>98</v>
      </c>
      <c r="D86" s="128"/>
      <c r="E86" s="129"/>
      <c r="F86" s="121"/>
      <c r="G86" s="100"/>
    </row>
    <row r="87" spans="2:7" ht="12" customHeight="1" x14ac:dyDescent="0.3">
      <c r="B87" s="130" t="s">
        <v>94</v>
      </c>
      <c r="C87" s="131">
        <f>+E87*(1-0.3)</f>
        <v>2730</v>
      </c>
      <c r="D87" s="131">
        <f>+E87*(1-0.2)</f>
        <v>3120</v>
      </c>
      <c r="E87" s="132">
        <v>3900</v>
      </c>
      <c r="F87" s="133"/>
      <c r="G87" s="134"/>
    </row>
    <row r="88" spans="2:7" ht="12.75" customHeight="1" thickBot="1" x14ac:dyDescent="0.35">
      <c r="B88" s="122" t="s">
        <v>95</v>
      </c>
      <c r="C88" s="123">
        <f>(G61/C87)</f>
        <v>4647.6115384615387</v>
      </c>
      <c r="D88" s="123">
        <f>(G61/D87)</f>
        <v>4066.6600961538461</v>
      </c>
      <c r="E88" s="135">
        <f>(G61/E87)</f>
        <v>3253.3280769230769</v>
      </c>
      <c r="F88" s="133"/>
      <c r="G88" s="134"/>
    </row>
    <row r="89" spans="2:7" ht="15.6" customHeight="1" x14ac:dyDescent="0.3">
      <c r="B89" s="136" t="s">
        <v>55</v>
      </c>
      <c r="C89" s="106"/>
      <c r="D89" s="106"/>
      <c r="E89" s="106"/>
      <c r="F89" s="106"/>
      <c r="G89" s="106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Orégano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Ibacache Monardez Ahilin Margot</cp:lastModifiedBy>
  <cp:lastPrinted>2022-01-10T18:10:59Z</cp:lastPrinted>
  <dcterms:created xsi:type="dcterms:W3CDTF">2020-11-27T12:49:26Z</dcterms:created>
  <dcterms:modified xsi:type="dcterms:W3CDTF">2022-07-12T19:00:01Z</dcterms:modified>
</cp:coreProperties>
</file>