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uerto Montt\"/>
    </mc:Choice>
  </mc:AlternateContent>
  <bookViews>
    <workbookView xWindow="0" yWindow="0" windowWidth="20490" windowHeight="9050"/>
  </bookViews>
  <sheets>
    <sheet name=" OVINOS CARNE" sheetId="1" r:id="rId1"/>
  </sheets>
  <calcPr calcId="152511"/>
</workbook>
</file>

<file path=xl/calcChain.xml><?xml version="1.0" encoding="utf-8"?>
<calcChain xmlns="http://schemas.openxmlformats.org/spreadsheetml/2006/main">
  <c r="G57" i="1" l="1"/>
  <c r="G56" i="1"/>
  <c r="G50" i="1"/>
  <c r="G49" i="1"/>
  <c r="G44" i="1" l="1"/>
  <c r="G45" i="1"/>
  <c r="G46" i="1"/>
  <c r="G47" i="1"/>
  <c r="G58" i="1" l="1"/>
  <c r="G42" i="1"/>
  <c r="G40" i="1"/>
  <c r="G39" i="1"/>
  <c r="G41" i="1"/>
  <c r="G51" i="1" l="1"/>
  <c r="G23" i="1"/>
  <c r="G12" i="1"/>
  <c r="C79" i="1" l="1"/>
  <c r="C82" i="1" l="1"/>
  <c r="G34" i="1"/>
  <c r="G24" i="1"/>
  <c r="G22" i="1"/>
  <c r="G21" i="1"/>
  <c r="G63" i="1"/>
  <c r="G25" i="1" l="1"/>
  <c r="C81" i="1"/>
  <c r="G35" i="1"/>
  <c r="C80" i="1" s="1"/>
  <c r="G60" i="1" l="1"/>
  <c r="G61" i="1" s="1"/>
  <c r="C78" i="1"/>
  <c r="G62" i="1" l="1"/>
  <c r="C83" i="1"/>
  <c r="C84" i="1" s="1"/>
  <c r="D78" i="1" s="1"/>
  <c r="D89" i="1" l="1"/>
  <c r="C89" i="1"/>
  <c r="E89" i="1"/>
  <c r="G64" i="1"/>
  <c r="D81" i="1"/>
  <c r="D82" i="1"/>
  <c r="D80" i="1"/>
  <c r="D83" i="1"/>
  <c r="D84" i="1" l="1"/>
</calcChain>
</file>

<file path=xl/sharedStrings.xml><?xml version="1.0" encoding="utf-8"?>
<sst xmlns="http://schemas.openxmlformats.org/spreadsheetml/2006/main" count="148" uniqueCount="106">
  <si>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</si>
  <si>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</si>
  <si>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</si>
  <si>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</si>
  <si>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</si>
  <si>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</si>
  <si>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</si>
  <si>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</si>
  <si>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</si>
  <si>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</si>
  <si>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</si>
  <si>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</si>
  <si>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</si>
  <si>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</si>
  <si>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</si>
  <si>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</si>
  <si>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</si>
  <si>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</si>
  <si>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</si>
  <si>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</si>
  <si>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</si>
  <si>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</si>
  <si>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</si>
  <si>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</si>
  <si>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</si>
  <si>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</si>
  <si>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</si>
  <si>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</si>
  <si>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</si>
  <si>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</si>
  <si>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</si>
  <si>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</si>
  <si>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</si>
  <si>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</si>
  <si>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</si>
  <si>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</si>
  <si>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</si>
  <si>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</si>
  <si>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</si>
  <si>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</si>
  <si>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</si>
  <si>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</si>
  <si>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</si>
  <si>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</si>
  <si>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</si>
  <si>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</si>
  <si>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</si>
  <si>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</si>
  <si>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Subtotal otros</t>
  </si>
  <si>
    <t>RAZA</t>
  </si>
  <si>
    <t>Suffolk Down</t>
  </si>
  <si>
    <t>Los Lagos</t>
  </si>
  <si>
    <t>Puerto Montt</t>
  </si>
  <si>
    <t>Calbuco/Isla Huar</t>
  </si>
  <si>
    <t>Dic 2021 - Ene 2022</t>
  </si>
  <si>
    <t>Mercado interno</t>
  </si>
  <si>
    <t>Sequía, exceso de lluvia, ataque de perros</t>
  </si>
  <si>
    <t>Anual</t>
  </si>
  <si>
    <t>Manejo sanitario otoño</t>
  </si>
  <si>
    <t xml:space="preserve">Manejo sanitario Primavera </t>
  </si>
  <si>
    <t>Esquila</t>
  </si>
  <si>
    <t xml:space="preserve">Suplementación alimenticia Invierno  </t>
  </si>
  <si>
    <t>Sales minerales</t>
  </si>
  <si>
    <t>Medicamentos (antiparasitarios)</t>
  </si>
  <si>
    <t>Vacunacion (enterotoxemia)</t>
  </si>
  <si>
    <t>Invierno</t>
  </si>
  <si>
    <t>Verano-Otoño</t>
  </si>
  <si>
    <t>Otoño-Primavera</t>
  </si>
  <si>
    <t>1 mes antes parto</t>
  </si>
  <si>
    <t>Noviembre - Diciembre</t>
  </si>
  <si>
    <t>Cabezas</t>
  </si>
  <si>
    <t>U</t>
  </si>
  <si>
    <t>3. Precio esperado por ventas corresponde a precio final a comprador, (incluye flete)</t>
  </si>
  <si>
    <t>4. Los insumos aplicados (tipo y cantidad) están referidos al sector.</t>
  </si>
  <si>
    <t>COSTO TOTAL/plantel 35 vientres</t>
  </si>
  <si>
    <t>Costo unitario ($/cordero) (*)</t>
  </si>
  <si>
    <t>Rendimiento (cordero/n°vientres)</t>
  </si>
  <si>
    <t>2. Precio de Insumos corresponde a precios colocados en el predio.</t>
  </si>
  <si>
    <t>5. El costo de la maquinaria incluye costo del operador, combustible y  arriendo de la maquinaria propiamente tal.</t>
  </si>
  <si>
    <t>7. Se considera 116% de Tasa destete, 10 % de reposición</t>
  </si>
  <si>
    <t>ESCENARIOS COSTO UNITARIO  ($/cordero)</t>
  </si>
  <si>
    <t>6. * Insumos medidos en Unidad (U) corresponden a sacos de 25 kgs</t>
  </si>
  <si>
    <t>Concentrados *</t>
  </si>
  <si>
    <t>SFT *</t>
  </si>
  <si>
    <t>Nitromag *</t>
  </si>
  <si>
    <t>Muriato *</t>
  </si>
  <si>
    <t>Cal *</t>
  </si>
  <si>
    <t>PRECIO ESPERADO ($/cabeza)</t>
  </si>
  <si>
    <t xml:space="preserve">Fetilizantes </t>
  </si>
  <si>
    <t>Gramineas (Ballicas ) /há</t>
  </si>
  <si>
    <t xml:space="preserve">Reproductores </t>
  </si>
  <si>
    <t>Compra Animales</t>
  </si>
  <si>
    <t xml:space="preserve">Semillas </t>
  </si>
  <si>
    <t>RENDIMIENTO (cabeza/Plantel 38 vientres)</t>
  </si>
  <si>
    <t xml:space="preserve">Establecimiento praderas </t>
  </si>
  <si>
    <t>Legumninosas( Treboles)/há</t>
  </si>
  <si>
    <t xml:space="preserve">Cada 3 Años </t>
  </si>
  <si>
    <t>Infraestructura ( Reparación cercos)</t>
  </si>
  <si>
    <t>$/plantel 38 vientres</t>
  </si>
  <si>
    <t>OVINOS CARNE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</si>
  <si>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</si>
  <si>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</si>
  <si>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Octubre - Nov.</t>
  </si>
  <si>
    <t>Otoño - Prim.</t>
  </si>
  <si>
    <t xml:space="preserve">JM </t>
  </si>
  <si>
    <t>COSTOS DIRECTOS DE PRODUCCION POR PLANTEL DE 44 VIENTRES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</si>
</sst>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&quot; &quot;* #,##0&quot; &quot;;&quot;-&quot;* #,##0&quot; &quot;;&quot; &quot;* &quot;-&quot;??&quot; &quot;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 applyNumberFormat="0" applyFill="0" applyBorder="0" applyProtection="0"/>
    <xf numFmtId="164" fontId="7" fillId="0" borderId="0" applyFont="0" applyFill="0" applyBorder="0" applyAlignment="0" applyProtection="0"/>
    <xf numFmtId="0" fontId="1" fillId="0" borderId="21"/>
    <xf numFmtId="43" fontId="8" fillId="0" borderId="21" applyFont="0" applyFill="0" applyBorder="0" applyAlignment="0" applyProtection="0"/>
    <xf numFmtId="165" fontId="9" fillId="0" borderId="21" applyFont="0" applyFill="0" applyBorder="0" applyAlignment="0" applyProtection="0"/>
    <xf numFmtId="43" fontId="9" fillId="0" borderId="21" applyFont="0" applyFill="0" applyBorder="0" applyAlignment="0" applyProtection="0"/>
    <xf numFmtId="166" fontId="9" fillId="0" borderId="21" applyFont="0" applyFill="0" applyBorder="0" applyAlignment="0" applyProtection="0"/>
    <xf numFmtId="0" fontId="9" fillId="0" borderId="21"/>
    <xf numFmtId="0" fontId="9" fillId="0" borderId="21"/>
    <xf numFmtId="0" fontId="9" fillId="0" borderId="21"/>
    <xf numFmtId="9" fontId="9" fillId="0" borderId="21" applyFont="0" applyFill="0" applyBorder="0" applyAlignment="0" applyProtection="0"/>
  </cellStyleXfs>
  <cellXfs count="173">
    <xf numFmtId="0" fontId="0" fillId="0" borderId="0" xfId="0" applyFont="1" applyAlignment="1"/>
    <xf numFmtId="49" fontId="2" fillId="3" borderId="5" xfId="0" applyNumberFormat="1" applyFont="1" applyFill="1" applyBorder="1" applyAlignment="1">
      <alignment vertical="center" wrapText="1"/>
    </xf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7" fontId="2" fillId="2" borderId="21" xfId="0" applyNumberFormat="1" applyFont="1" applyFill="1" applyBorder="1" applyAlignment="1">
      <alignment vertical="center"/>
    </xf>
    <xf numFmtId="167" fontId="6" fillId="2" borderId="21" xfId="0" applyNumberFormat="1" applyFont="1" applyFill="1" applyBorder="1" applyAlignment="1">
      <alignment vertical="center"/>
    </xf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167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167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167" fontId="2" fillId="6" borderId="32" xfId="0" applyNumberFormat="1" applyFont="1" applyFill="1" applyBorder="1" applyAlignment="1">
      <alignment vertical="center"/>
    </xf>
    <xf numFmtId="3" fontId="2" fillId="5" borderId="27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14" fontId="3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3" fontId="3" fillId="2" borderId="2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49" fontId="2" fillId="3" borderId="61" xfId="0" applyNumberFormat="1" applyFont="1" applyFill="1" applyBorder="1" applyAlignment="1">
      <alignment horizontal="center" vertical="center" wrapText="1"/>
    </xf>
    <xf numFmtId="0" fontId="0" fillId="2" borderId="64" xfId="0" applyFont="1" applyFill="1" applyBorder="1" applyAlignment="1">
      <alignment vertical="center"/>
    </xf>
    <xf numFmtId="0" fontId="0" fillId="2" borderId="70" xfId="0" applyFont="1" applyFill="1" applyBorder="1" applyAlignment="1">
      <alignment vertical="center"/>
    </xf>
    <xf numFmtId="49" fontId="2" fillId="3" borderId="61" xfId="0" applyNumberFormat="1" applyFont="1" applyFill="1" applyBorder="1" applyAlignment="1">
      <alignment horizontal="center" vertical="center"/>
    </xf>
    <xf numFmtId="49" fontId="4" fillId="3" borderId="62" xfId="0" applyNumberFormat="1" applyFont="1" applyFill="1" applyBorder="1" applyAlignment="1">
      <alignment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vertical="center"/>
    </xf>
    <xf numFmtId="3" fontId="4" fillId="3" borderId="62" xfId="0" applyNumberFormat="1" applyFont="1" applyFill="1" applyBorder="1" applyAlignment="1">
      <alignment vertical="center"/>
    </xf>
    <xf numFmtId="3" fontId="3" fillId="10" borderId="6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 vertical="center" wrapText="1"/>
    </xf>
    <xf numFmtId="169" fontId="3" fillId="10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right" vertical="center" wrapText="1"/>
    </xf>
    <xf numFmtId="14" fontId="3" fillId="10" borderId="6" xfId="0" applyNumberFormat="1" applyFont="1" applyFill="1" applyBorder="1" applyAlignment="1">
      <alignment horizontal="right" vertical="center"/>
    </xf>
    <xf numFmtId="0" fontId="10" fillId="10" borderId="55" xfId="2" applyFont="1" applyFill="1" applyBorder="1" applyAlignment="1">
      <alignment horizontal="left" vertical="center"/>
    </xf>
    <xf numFmtId="49" fontId="3" fillId="10" borderId="6" xfId="0" applyNumberFormat="1" applyFont="1" applyFill="1" applyBorder="1" applyAlignment="1">
      <alignment horizontal="center" vertical="center" wrapText="1"/>
    </xf>
    <xf numFmtId="0" fontId="3" fillId="10" borderId="6" xfId="0" applyNumberFormat="1" applyFont="1" applyFill="1" applyBorder="1" applyAlignment="1">
      <alignment horizontal="center" vertical="center" wrapText="1"/>
    </xf>
    <xf numFmtId="0" fontId="10" fillId="10" borderId="56" xfId="0" applyFont="1" applyFill="1" applyBorder="1" applyAlignment="1">
      <alignment vertical="center"/>
    </xf>
    <xf numFmtId="3" fontId="3" fillId="10" borderId="6" xfId="0" applyNumberFormat="1" applyFont="1" applyFill="1" applyBorder="1" applyAlignment="1">
      <alignment horizontal="right" vertical="center" wrapText="1"/>
    </xf>
    <xf numFmtId="0" fontId="10" fillId="10" borderId="57" xfId="0" applyFont="1" applyFill="1" applyBorder="1" applyAlignment="1">
      <alignment vertical="center"/>
    </xf>
    <xf numFmtId="0" fontId="10" fillId="10" borderId="55" xfId="2" applyFont="1" applyFill="1" applyBorder="1" applyAlignment="1">
      <alignment horizontal="left" vertical="center" wrapText="1"/>
    </xf>
    <xf numFmtId="0" fontId="10" fillId="10" borderId="55" xfId="2" applyFont="1" applyFill="1" applyBorder="1" applyAlignment="1">
      <alignment vertical="center"/>
    </xf>
    <xf numFmtId="3" fontId="3" fillId="10" borderId="6" xfId="0" applyNumberFormat="1" applyFont="1" applyFill="1" applyBorder="1" applyAlignment="1">
      <alignment horizontal="center" vertical="center" wrapText="1"/>
    </xf>
    <xf numFmtId="0" fontId="10" fillId="10" borderId="58" xfId="0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righ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3" fontId="4" fillId="3" borderId="15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vertical="center"/>
    </xf>
    <xf numFmtId="49" fontId="10" fillId="2" borderId="59" xfId="0" applyNumberFormat="1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wrapText="1"/>
    </xf>
    <xf numFmtId="49" fontId="10" fillId="2" borderId="63" xfId="0" applyNumberFormat="1" applyFont="1" applyFill="1" applyBorder="1" applyAlignment="1">
      <alignment horizontal="center" vertical="center"/>
    </xf>
    <xf numFmtId="3" fontId="10" fillId="0" borderId="57" xfId="1" applyNumberFormat="1" applyFont="1" applyFill="1" applyBorder="1" applyAlignment="1">
      <alignment horizontal="right" vertical="center" wrapText="1"/>
    </xf>
    <xf numFmtId="3" fontId="10" fillId="2" borderId="60" xfId="0" applyNumberFormat="1" applyFont="1" applyFill="1" applyBorder="1" applyAlignment="1">
      <alignment vertical="center"/>
    </xf>
    <xf numFmtId="0" fontId="10" fillId="0" borderId="57" xfId="0" applyFont="1" applyFill="1" applyBorder="1" applyAlignment="1">
      <alignment horizontal="center" vertical="center"/>
    </xf>
    <xf numFmtId="49" fontId="6" fillId="2" borderId="71" xfId="0" applyNumberFormat="1" applyFont="1" applyFill="1" applyBorder="1" applyAlignment="1">
      <alignment vertical="center"/>
    </xf>
    <xf numFmtId="49" fontId="3" fillId="2" borderId="59" xfId="0" applyNumberFormat="1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49" fontId="3" fillId="2" borderId="63" xfId="0" applyNumberFormat="1" applyFont="1" applyFill="1" applyBorder="1" applyAlignment="1">
      <alignment horizontal="center" vertical="center"/>
    </xf>
    <xf numFmtId="3" fontId="3" fillId="0" borderId="65" xfId="1" applyNumberFormat="1" applyFont="1" applyFill="1" applyBorder="1" applyAlignment="1">
      <alignment horizontal="right" vertical="center" wrapText="1"/>
    </xf>
    <xf numFmtId="3" fontId="3" fillId="2" borderId="60" xfId="0" applyNumberFormat="1" applyFont="1" applyFill="1" applyBorder="1" applyAlignment="1">
      <alignment vertical="center"/>
    </xf>
    <xf numFmtId="49" fontId="3" fillId="10" borderId="6" xfId="0" applyNumberFormat="1" applyFont="1" applyFill="1" applyBorder="1" applyAlignment="1">
      <alignment vertical="center"/>
    </xf>
    <xf numFmtId="49" fontId="3" fillId="10" borderId="59" xfId="0" applyNumberFormat="1" applyFont="1" applyFill="1" applyBorder="1" applyAlignment="1">
      <alignment horizontal="center" vertical="center"/>
    </xf>
    <xf numFmtId="0" fontId="10" fillId="10" borderId="57" xfId="5" applyNumberFormat="1" applyFont="1" applyFill="1" applyBorder="1" applyAlignment="1">
      <alignment horizontal="center" vertical="center"/>
    </xf>
    <xf numFmtId="49" fontId="3" fillId="10" borderId="63" xfId="0" applyNumberFormat="1" applyFont="1" applyFill="1" applyBorder="1" applyAlignment="1">
      <alignment horizontal="center" vertical="center"/>
    </xf>
    <xf numFmtId="3" fontId="3" fillId="10" borderId="57" xfId="1" applyNumberFormat="1" applyFont="1" applyFill="1" applyBorder="1" applyAlignment="1">
      <alignment horizontal="right" vertical="center" wrapText="1"/>
    </xf>
    <xf numFmtId="3" fontId="3" fillId="10" borderId="60" xfId="0" applyNumberFormat="1" applyFont="1" applyFill="1" applyBorder="1" applyAlignment="1">
      <alignment vertical="center"/>
    </xf>
    <xf numFmtId="49" fontId="6" fillId="2" borderId="66" xfId="0" applyNumberFormat="1" applyFont="1" applyFill="1" applyBorder="1" applyAlignment="1">
      <alignment vertical="center"/>
    </xf>
    <xf numFmtId="49" fontId="3" fillId="2" borderId="67" xfId="0" applyNumberFormat="1" applyFont="1" applyFill="1" applyBorder="1" applyAlignment="1">
      <alignment horizontal="center" vertical="center"/>
    </xf>
    <xf numFmtId="0" fontId="10" fillId="0" borderId="58" xfId="5" applyNumberFormat="1" applyFont="1" applyFill="1" applyBorder="1" applyAlignment="1">
      <alignment horizontal="center" vertical="center"/>
    </xf>
    <xf numFmtId="49" fontId="3" fillId="2" borderId="68" xfId="0" applyNumberFormat="1" applyFont="1" applyFill="1" applyBorder="1" applyAlignment="1">
      <alignment horizontal="center" vertical="center"/>
    </xf>
    <xf numFmtId="3" fontId="3" fillId="0" borderId="58" xfId="1" applyNumberFormat="1" applyFont="1" applyFill="1" applyBorder="1" applyAlignment="1">
      <alignment horizontal="right" vertical="center" wrapText="1"/>
    </xf>
    <xf numFmtId="3" fontId="3" fillId="2" borderId="69" xfId="0" applyNumberFormat="1" applyFont="1" applyFill="1" applyBorder="1" applyAlignment="1">
      <alignment vertical="center"/>
    </xf>
    <xf numFmtId="49" fontId="3" fillId="2" borderId="65" xfId="0" applyNumberFormat="1" applyFont="1" applyFill="1" applyBorder="1" applyAlignment="1">
      <alignment horizontal="left" vertical="center"/>
    </xf>
    <xf numFmtId="49" fontId="3" fillId="2" borderId="65" xfId="0" applyNumberFormat="1" applyFont="1" applyFill="1" applyBorder="1" applyAlignment="1">
      <alignment horizontal="center" vertical="center"/>
    </xf>
    <xf numFmtId="0" fontId="10" fillId="0" borderId="65" xfId="5" applyNumberFormat="1" applyFont="1" applyFill="1" applyBorder="1" applyAlignment="1">
      <alignment horizontal="center" vertical="center"/>
    </xf>
    <xf numFmtId="3" fontId="3" fillId="2" borderId="65" xfId="0" applyNumberFormat="1" applyFont="1" applyFill="1" applyBorder="1" applyAlignment="1">
      <alignment vertical="center"/>
    </xf>
    <xf numFmtId="49" fontId="3" fillId="2" borderId="65" xfId="0" applyNumberFormat="1" applyFont="1" applyFill="1" applyBorder="1" applyAlignment="1">
      <alignment vertical="center"/>
    </xf>
    <xf numFmtId="49" fontId="6" fillId="2" borderId="65" xfId="0" applyNumberFormat="1" applyFont="1" applyFill="1" applyBorder="1" applyAlignment="1">
      <alignment vertical="center" wrapText="1"/>
    </xf>
    <xf numFmtId="49" fontId="3" fillId="2" borderId="65" xfId="0" applyNumberFormat="1" applyFont="1" applyFill="1" applyBorder="1" applyAlignment="1">
      <alignment vertical="center" wrapText="1"/>
    </xf>
    <xf numFmtId="0" fontId="2" fillId="5" borderId="31" xfId="0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49" fontId="6" fillId="2" borderId="43" xfId="0" applyNumberFormat="1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49" fontId="3" fillId="2" borderId="46" xfId="0" applyNumberFormat="1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3" fillId="9" borderId="42" xfId="0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49" fontId="6" fillId="8" borderId="33" xfId="0" applyNumberFormat="1" applyFont="1" applyFill="1" applyBorder="1" applyAlignment="1">
      <alignment vertical="center"/>
    </xf>
    <xf numFmtId="49" fontId="6" fillId="8" borderId="22" xfId="0" applyNumberFormat="1" applyFont="1" applyFill="1" applyBorder="1" applyAlignment="1">
      <alignment vertical="center"/>
    </xf>
    <xf numFmtId="49" fontId="3" fillId="8" borderId="34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3" fillId="2" borderId="36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168" fontId="6" fillId="2" borderId="6" xfId="0" applyNumberFormat="1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49" fontId="6" fillId="8" borderId="37" xfId="0" applyNumberFormat="1" applyFont="1" applyFill="1" applyBorder="1" applyAlignment="1">
      <alignment vertical="center"/>
    </xf>
    <xf numFmtId="168" fontId="6" fillId="8" borderId="38" xfId="0" applyNumberFormat="1" applyFont="1" applyFill="1" applyBorder="1" applyAlignment="1">
      <alignment vertical="center"/>
    </xf>
    <xf numFmtId="9" fontId="6" fillId="8" borderId="39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2" fillId="9" borderId="20" xfId="0" applyFont="1" applyFill="1" applyBorder="1" applyAlignment="1">
      <alignment vertical="center"/>
    </xf>
    <xf numFmtId="49" fontId="13" fillId="9" borderId="21" xfId="0" applyNumberFormat="1" applyFont="1" applyFill="1" applyBorder="1" applyAlignment="1">
      <alignment vertical="center"/>
    </xf>
    <xf numFmtId="0" fontId="2" fillId="9" borderId="21" xfId="0" applyFont="1" applyFill="1" applyBorder="1" applyAlignment="1">
      <alignment vertical="center"/>
    </xf>
    <xf numFmtId="0" fontId="2" fillId="9" borderId="51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49" fontId="6" fillId="8" borderId="52" xfId="0" applyNumberFormat="1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168" fontId="6" fillId="8" borderId="39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horizontal="right" vertical="center"/>
    </xf>
    <xf numFmtId="0" fontId="6" fillId="8" borderId="54" xfId="0" applyNumberFormat="1" applyFont="1" applyFill="1" applyBorder="1" applyAlignment="1">
      <alignment horizontal="right" vertical="center"/>
    </xf>
    <xf numFmtId="49" fontId="13" fillId="9" borderId="40" xfId="0" applyNumberFormat="1" applyFont="1" applyFill="1" applyBorder="1" applyAlignment="1">
      <alignment vertical="center"/>
    </xf>
    <xf numFmtId="0" fontId="6" fillId="9" borderId="41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1">
    <cellStyle name="Millares 2" xfId="3"/>
    <cellStyle name="Millares 4" xfId="4"/>
    <cellStyle name="Millares 6" xfId="5"/>
    <cellStyle name="Moneda [0]" xfId="1" builtinId="7"/>
    <cellStyle name="Moneda 2" xfId="6"/>
    <cellStyle name="Normal" xfId="0" builtinId="0"/>
    <cellStyle name="Normal 2" xfId="7"/>
    <cellStyle name="Normal 3" xfId="2"/>
    <cellStyle name="Normal 4" xfId="8"/>
    <cellStyle name="Normal 4 2" xfId="9"/>
    <cellStyle name="Porcentaje 2" xfId="1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14654</xdr:colOff>
      <xdr:row>0</xdr:row>
      <xdr:rowOff>87924</xdr:rowOff>
    </xdr:from>
    <xdr:to>
      <xdr:col>6</xdr:col>
      <xdr:colOff>805962</xdr:colOff>
      <xdr:row>6</xdr:row>
      <xdr:rowOff>120008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731" y="87924"/>
          <a:ext cx="583223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31" zoomScaleNormal="100" workbookViewId="0">
      <selection activeCell="I19" sqref="I19"/>
    </sheetView>
  </sheetViews>
  <sheetFormatPr baseColWidth="10" defaultColWidth="10.81640625" defaultRowHeight="11.25" customHeight="1"/>
  <cols>
    <col min="1" max="1" width="4.453125" style="33" customWidth="1"/>
    <col min="2" max="2" width="21.453125" style="33" customWidth="1"/>
    <col min="3" max="3" width="19.453125" style="33" customWidth="1"/>
    <col min="4" max="4" width="9.453125" style="33" customWidth="1"/>
    <col min="5" max="5" width="14.453125" style="33" customWidth="1"/>
    <col min="6" max="6" width="11" style="33" customWidth="1"/>
    <col min="7" max="7" width="12.453125" style="33" customWidth="1"/>
    <col min="8" max="255" width="10.81640625" style="33" customWidth="1"/>
    <col min="256" max="16384" width="10.81640625" style="34"/>
  </cols>
  <sheetData>
    <row r="1" spans="1:7" ht="15" customHeight="1">
      <c r="A1" s="32"/>
      <c r="B1" s="32"/>
      <c r="C1" s="32"/>
      <c r="D1" s="32"/>
      <c r="E1" s="32"/>
      <c r="F1" s="32"/>
      <c r="G1" s="32"/>
    </row>
    <row r="2" spans="1:7" ht="15" customHeight="1">
      <c r="A2" s="32"/>
      <c r="B2" s="32"/>
      <c r="C2" s="32"/>
      <c r="D2" s="32"/>
      <c r="E2" s="32"/>
      <c r="F2" s="32"/>
      <c r="G2" s="32"/>
    </row>
    <row r="3" spans="1:7" ht="15" customHeight="1">
      <c r="A3" s="32"/>
      <c r="B3" s="32"/>
      <c r="C3" s="32"/>
      <c r="D3" s="32"/>
      <c r="E3" s="32"/>
      <c r="F3" s="32"/>
      <c r="G3" s="32"/>
    </row>
    <row r="4" spans="1:7" ht="15" customHeight="1">
      <c r="A4" s="32"/>
      <c r="B4" s="32"/>
      <c r="C4" s="32"/>
      <c r="D4" s="32"/>
      <c r="E4" s="32"/>
      <c r="F4" s="32"/>
      <c r="G4" s="32"/>
    </row>
    <row r="5" spans="1:7" ht="15" customHeight="1">
      <c r="A5" s="32"/>
      <c r="B5" s="32"/>
      <c r="C5" s="32"/>
      <c r="D5" s="32"/>
      <c r="E5" s="32"/>
      <c r="F5" s="32"/>
      <c r="G5" s="32"/>
    </row>
    <row r="6" spans="1:7" ht="15" customHeight="1">
      <c r="A6" s="32"/>
      <c r="B6" s="32"/>
      <c r="C6" s="32"/>
      <c r="D6" s="32"/>
      <c r="E6" s="32"/>
      <c r="F6" s="32"/>
      <c r="G6" s="32"/>
    </row>
    <row r="7" spans="1:7" ht="15" customHeight="1">
      <c r="A7" s="32"/>
      <c r="B7" s="32"/>
      <c r="C7" s="32"/>
      <c r="D7" s="32"/>
      <c r="E7" s="32"/>
      <c r="F7" s="32"/>
      <c r="G7" s="32"/>
    </row>
    <row r="8" spans="1:7" ht="15" customHeight="1">
      <c r="A8" s="32"/>
      <c r="B8" s="35"/>
      <c r="C8" s="36"/>
      <c r="D8" s="32"/>
      <c r="E8" s="36"/>
      <c r="F8" s="36"/>
      <c r="G8" s="36"/>
    </row>
    <row r="9" spans="1:7" ht="12" customHeight="1">
      <c r="A9" s="37"/>
      <c r="B9" s="1" t="s">
        <v>0</v>
      </c>
      <c r="C9" s="38" t="s">
        <v>99</v>
      </c>
      <c r="D9" s="39"/>
      <c r="E9" s="167" t="s">
        <v>93</v>
      </c>
      <c r="F9" s="168"/>
      <c r="G9" s="66">
        <v>44</v>
      </c>
    </row>
    <row r="10" spans="1:7" ht="38.25" customHeight="1">
      <c r="A10" s="37"/>
      <c r="B10" s="67" t="s">
        <v>49</v>
      </c>
      <c r="C10" s="68" t="s">
        <v>50</v>
      </c>
      <c r="D10" s="39"/>
      <c r="E10" s="165" t="s">
        <v>1</v>
      </c>
      <c r="F10" s="166"/>
      <c r="G10" s="68" t="s">
        <v>54</v>
      </c>
    </row>
    <row r="11" spans="1:7" ht="18" customHeight="1">
      <c r="A11" s="37"/>
      <c r="B11" s="67" t="s">
        <v>2</v>
      </c>
      <c r="C11" s="38" t="s">
        <v>3</v>
      </c>
      <c r="D11" s="39"/>
      <c r="E11" s="165" t="s">
        <v>87</v>
      </c>
      <c r="F11" s="166"/>
      <c r="G11" s="69">
        <v>100000</v>
      </c>
    </row>
    <row r="12" spans="1:7" ht="11.25" customHeight="1">
      <c r="A12" s="37"/>
      <c r="B12" s="67" t="s">
        <v>4</v>
      </c>
      <c r="C12" s="68" t="s">
        <v>51</v>
      </c>
      <c r="D12" s="39"/>
      <c r="E12" s="70" t="s">
        <v>5</v>
      </c>
      <c r="F12" s="71"/>
      <c r="G12" s="72">
        <f>(G9*G11)</f>
        <v>4400000</v>
      </c>
    </row>
    <row r="13" spans="1:7" ht="11.25" customHeight="1">
      <c r="A13" s="37"/>
      <c r="B13" s="67" t="s">
        <v>6</v>
      </c>
      <c r="C13" s="38" t="s">
        <v>52</v>
      </c>
      <c r="D13" s="39"/>
      <c r="E13" s="165" t="s">
        <v>7</v>
      </c>
      <c r="F13" s="166"/>
      <c r="G13" s="38" t="s">
        <v>55</v>
      </c>
    </row>
    <row r="14" spans="1:7" ht="14.5">
      <c r="A14" s="37"/>
      <c r="B14" s="67" t="s">
        <v>8</v>
      </c>
      <c r="C14" s="38" t="s">
        <v>53</v>
      </c>
      <c r="D14" s="39"/>
      <c r="E14" s="165" t="s">
        <v>9</v>
      </c>
      <c r="F14" s="166"/>
      <c r="G14" s="38" t="s">
        <v>54</v>
      </c>
    </row>
    <row r="15" spans="1:7" ht="36">
      <c r="A15" s="37"/>
      <c r="B15" s="67" t="s">
        <v>10</v>
      </c>
      <c r="C15" s="73">
        <v>44713</v>
      </c>
      <c r="D15" s="39"/>
      <c r="E15" s="169" t="s">
        <v>11</v>
      </c>
      <c r="F15" s="170"/>
      <c r="G15" s="68" t="s">
        <v>56</v>
      </c>
    </row>
    <row r="16" spans="1:7" ht="12" customHeight="1">
      <c r="A16" s="32"/>
      <c r="B16" s="40"/>
      <c r="C16" s="41"/>
      <c r="D16" s="4"/>
      <c r="E16" s="42"/>
      <c r="F16" s="42"/>
      <c r="G16" s="43"/>
    </row>
    <row r="17" spans="1:7" ht="12" customHeight="1">
      <c r="A17" s="44"/>
      <c r="B17" s="171" t="s">
        <v>105</v>
      </c>
      <c r="C17" s="172"/>
      <c r="D17" s="172"/>
      <c r="E17" s="172"/>
      <c r="F17" s="172"/>
      <c r="G17" s="172"/>
    </row>
    <row r="18" spans="1:7" ht="12" customHeight="1">
      <c r="A18" s="32"/>
      <c r="B18" s="45"/>
      <c r="C18" s="46"/>
      <c r="D18" s="46"/>
      <c r="E18" s="46"/>
      <c r="F18" s="47"/>
      <c r="G18" s="47"/>
    </row>
    <row r="19" spans="1:7" ht="12" customHeight="1">
      <c r="A19" s="37"/>
      <c r="B19" s="2" t="s">
        <v>12</v>
      </c>
      <c r="C19" s="3"/>
      <c r="D19" s="4"/>
      <c r="E19" s="4"/>
      <c r="F19" s="4"/>
      <c r="G19" s="4"/>
    </row>
    <row r="20" spans="1:7" ht="20.25" customHeight="1">
      <c r="A20" s="44"/>
      <c r="B20" s="5" t="s">
        <v>13</v>
      </c>
      <c r="C20" s="5" t="s">
        <v>14</v>
      </c>
      <c r="D20" s="5" t="s">
        <v>15</v>
      </c>
      <c r="E20" s="5" t="s">
        <v>16</v>
      </c>
      <c r="F20" s="5" t="s">
        <v>17</v>
      </c>
      <c r="G20" s="5" t="s">
        <v>18</v>
      </c>
    </row>
    <row r="21" spans="1:7" ht="12.75" customHeight="1">
      <c r="A21" s="44"/>
      <c r="B21" s="74" t="s">
        <v>58</v>
      </c>
      <c r="C21" s="75" t="s">
        <v>19</v>
      </c>
      <c r="D21" s="76">
        <v>1</v>
      </c>
      <c r="E21" s="77" t="s">
        <v>24</v>
      </c>
      <c r="F21" s="78">
        <v>20000</v>
      </c>
      <c r="G21" s="78">
        <f>(D21*F21)</f>
        <v>20000</v>
      </c>
    </row>
    <row r="22" spans="1:7" ht="25.5" customHeight="1">
      <c r="A22" s="44"/>
      <c r="B22" s="74" t="s">
        <v>59</v>
      </c>
      <c r="C22" s="75" t="s">
        <v>19</v>
      </c>
      <c r="D22" s="76">
        <v>1</v>
      </c>
      <c r="E22" s="79" t="s">
        <v>102</v>
      </c>
      <c r="F22" s="78">
        <v>20000</v>
      </c>
      <c r="G22" s="78">
        <f>(D22*F22)</f>
        <v>20000</v>
      </c>
    </row>
    <row r="23" spans="1:7" ht="25.5" customHeight="1">
      <c r="A23" s="44"/>
      <c r="B23" s="80" t="s">
        <v>61</v>
      </c>
      <c r="C23" s="75" t="s">
        <v>19</v>
      </c>
      <c r="D23" s="76">
        <v>5.0599999999999996</v>
      </c>
      <c r="E23" s="79" t="s">
        <v>57</v>
      </c>
      <c r="F23" s="78">
        <v>20000</v>
      </c>
      <c r="G23" s="78">
        <f>(D23*F23)</f>
        <v>101199.99999999999</v>
      </c>
    </row>
    <row r="24" spans="1:7" ht="12.75" customHeight="1">
      <c r="A24" s="44"/>
      <c r="B24" s="81" t="s">
        <v>60</v>
      </c>
      <c r="C24" s="75" t="s">
        <v>70</v>
      </c>
      <c r="D24" s="82">
        <v>1</v>
      </c>
      <c r="E24" s="83" t="s">
        <v>69</v>
      </c>
      <c r="F24" s="78">
        <v>45000</v>
      </c>
      <c r="G24" s="78">
        <f>(D24*F24)</f>
        <v>45000</v>
      </c>
    </row>
    <row r="25" spans="1:7" ht="12.75" customHeight="1">
      <c r="A25" s="44"/>
      <c r="B25" s="84" t="s">
        <v>20</v>
      </c>
      <c r="C25" s="85"/>
      <c r="D25" s="85"/>
      <c r="E25" s="85"/>
      <c r="F25" s="86"/>
      <c r="G25" s="87">
        <f>SUM(G21:G24)</f>
        <v>186200</v>
      </c>
    </row>
    <row r="26" spans="1:7" ht="12" customHeight="1">
      <c r="A26" s="32"/>
      <c r="B26" s="45"/>
      <c r="C26" s="47"/>
      <c r="D26" s="47"/>
      <c r="E26" s="47"/>
      <c r="F26" s="48"/>
      <c r="G26" s="48"/>
    </row>
    <row r="27" spans="1:7" ht="12" customHeight="1">
      <c r="A27" s="37"/>
      <c r="B27" s="6" t="s">
        <v>21</v>
      </c>
      <c r="C27" s="7"/>
      <c r="D27" s="8"/>
      <c r="E27" s="8"/>
      <c r="F27" s="9"/>
      <c r="G27" s="9"/>
    </row>
    <row r="28" spans="1:7" ht="24" customHeight="1">
      <c r="A28" s="37"/>
      <c r="B28" s="10" t="s">
        <v>13</v>
      </c>
      <c r="C28" s="11" t="s">
        <v>14</v>
      </c>
      <c r="D28" s="11" t="s">
        <v>15</v>
      </c>
      <c r="E28" s="10" t="s">
        <v>16</v>
      </c>
      <c r="F28" s="11" t="s">
        <v>17</v>
      </c>
      <c r="G28" s="10" t="s">
        <v>18</v>
      </c>
    </row>
    <row r="29" spans="1:7" ht="12" customHeight="1">
      <c r="A29" s="37"/>
      <c r="B29" s="12"/>
      <c r="C29" s="13"/>
      <c r="D29" s="13"/>
      <c r="E29" s="13"/>
      <c r="F29" s="12"/>
      <c r="G29" s="12"/>
    </row>
    <row r="30" spans="1:7" ht="12" customHeight="1">
      <c r="A30" s="37"/>
      <c r="B30" s="14" t="s">
        <v>22</v>
      </c>
      <c r="C30" s="15"/>
      <c r="D30" s="15"/>
      <c r="E30" s="15"/>
      <c r="F30" s="16"/>
      <c r="G30" s="16"/>
    </row>
    <row r="31" spans="1:7" ht="12" customHeight="1">
      <c r="A31" s="32"/>
      <c r="B31" s="49"/>
      <c r="C31" s="50"/>
      <c r="D31" s="50"/>
      <c r="E31" s="50"/>
      <c r="F31" s="51"/>
      <c r="G31" s="51"/>
    </row>
    <row r="32" spans="1:7" ht="12" customHeight="1">
      <c r="A32" s="37"/>
      <c r="B32" s="6" t="s">
        <v>23</v>
      </c>
      <c r="C32" s="7"/>
      <c r="D32" s="8"/>
      <c r="E32" s="8"/>
      <c r="F32" s="9"/>
      <c r="G32" s="9"/>
    </row>
    <row r="33" spans="1:11" ht="24" customHeight="1">
      <c r="A33" s="37"/>
      <c r="B33" s="17" t="s">
        <v>13</v>
      </c>
      <c r="C33" s="17" t="s">
        <v>14</v>
      </c>
      <c r="D33" s="17" t="s">
        <v>15</v>
      </c>
      <c r="E33" s="17" t="s">
        <v>16</v>
      </c>
      <c r="F33" s="18" t="s">
        <v>17</v>
      </c>
      <c r="G33" s="17" t="s">
        <v>18</v>
      </c>
    </row>
    <row r="34" spans="1:11" ht="12.75" customHeight="1">
      <c r="A34" s="44"/>
      <c r="B34" s="88" t="s">
        <v>94</v>
      </c>
      <c r="C34" s="89" t="s">
        <v>104</v>
      </c>
      <c r="D34" s="90">
        <v>0.625</v>
      </c>
      <c r="E34" s="91" t="s">
        <v>103</v>
      </c>
      <c r="F34" s="92">
        <v>200000</v>
      </c>
      <c r="G34" s="92">
        <f t="shared" ref="G34" si="0">(D34*F34)</f>
        <v>125000</v>
      </c>
    </row>
    <row r="35" spans="1:11" ht="12.75" customHeight="1">
      <c r="A35" s="37"/>
      <c r="B35" s="14" t="s">
        <v>25</v>
      </c>
      <c r="C35" s="15"/>
      <c r="D35" s="15"/>
      <c r="E35" s="15"/>
      <c r="F35" s="16"/>
      <c r="G35" s="93">
        <f>SUM(G34:G34)</f>
        <v>125000</v>
      </c>
    </row>
    <row r="36" spans="1:11" ht="12" customHeight="1">
      <c r="A36" s="32"/>
      <c r="B36" s="49"/>
      <c r="C36" s="50"/>
      <c r="D36" s="50"/>
      <c r="E36" s="50"/>
      <c r="F36" s="51"/>
      <c r="G36" s="51"/>
    </row>
    <row r="37" spans="1:11" ht="12" customHeight="1">
      <c r="A37" s="37"/>
      <c r="B37" s="6" t="s">
        <v>26</v>
      </c>
      <c r="C37" s="7"/>
      <c r="D37" s="8"/>
      <c r="E37" s="8"/>
      <c r="F37" s="9"/>
      <c r="G37" s="9"/>
    </row>
    <row r="38" spans="1:11" ht="24" customHeight="1">
      <c r="A38" s="37"/>
      <c r="B38" s="18" t="s">
        <v>27</v>
      </c>
      <c r="C38" s="18" t="s">
        <v>28</v>
      </c>
      <c r="D38" s="58" t="s">
        <v>29</v>
      </c>
      <c r="E38" s="18" t="s">
        <v>16</v>
      </c>
      <c r="F38" s="58" t="s">
        <v>17</v>
      </c>
      <c r="G38" s="18" t="s">
        <v>18</v>
      </c>
      <c r="K38" s="52"/>
    </row>
    <row r="39" spans="1:11" ht="12.75" customHeight="1">
      <c r="A39" s="44"/>
      <c r="B39" s="94" t="s">
        <v>82</v>
      </c>
      <c r="C39" s="95" t="s">
        <v>71</v>
      </c>
      <c r="D39" s="96">
        <v>12</v>
      </c>
      <c r="E39" s="97" t="s">
        <v>65</v>
      </c>
      <c r="F39" s="98">
        <v>8080</v>
      </c>
      <c r="G39" s="99">
        <f t="shared" ref="G39:G47" si="1">(D39*F39)</f>
        <v>96960</v>
      </c>
      <c r="K39" s="52"/>
    </row>
    <row r="40" spans="1:11" ht="12.75" customHeight="1">
      <c r="A40" s="44"/>
      <c r="B40" s="94" t="s">
        <v>62</v>
      </c>
      <c r="C40" s="95" t="s">
        <v>71</v>
      </c>
      <c r="D40" s="100">
        <v>2</v>
      </c>
      <c r="E40" s="97" t="s">
        <v>66</v>
      </c>
      <c r="F40" s="98">
        <v>17850</v>
      </c>
      <c r="G40" s="99">
        <f t="shared" si="1"/>
        <v>35700</v>
      </c>
    </row>
    <row r="41" spans="1:11" ht="12.75" customHeight="1">
      <c r="A41" s="44"/>
      <c r="B41" s="94" t="s">
        <v>63</v>
      </c>
      <c r="C41" s="95" t="s">
        <v>71</v>
      </c>
      <c r="D41" s="100">
        <v>1</v>
      </c>
      <c r="E41" s="97" t="s">
        <v>67</v>
      </c>
      <c r="F41" s="98">
        <v>11250</v>
      </c>
      <c r="G41" s="99">
        <f t="shared" si="1"/>
        <v>11250</v>
      </c>
    </row>
    <row r="42" spans="1:11" ht="12.75" customHeight="1">
      <c r="A42" s="44"/>
      <c r="B42" s="94" t="s">
        <v>64</v>
      </c>
      <c r="C42" s="95" t="s">
        <v>71</v>
      </c>
      <c r="D42" s="100">
        <v>1</v>
      </c>
      <c r="E42" s="97" t="s">
        <v>68</v>
      </c>
      <c r="F42" s="98">
        <v>12050</v>
      </c>
      <c r="G42" s="99">
        <f t="shared" si="1"/>
        <v>12050</v>
      </c>
    </row>
    <row r="43" spans="1:11" ht="12.75" customHeight="1">
      <c r="A43" s="60"/>
      <c r="B43" s="101" t="s">
        <v>88</v>
      </c>
      <c r="C43" s="102"/>
      <c r="D43" s="103"/>
      <c r="E43" s="104"/>
      <c r="F43" s="105"/>
      <c r="G43" s="106"/>
    </row>
    <row r="44" spans="1:11" ht="12.75" customHeight="1">
      <c r="A44" s="44"/>
      <c r="B44" s="107" t="s">
        <v>83</v>
      </c>
      <c r="C44" s="108" t="s">
        <v>71</v>
      </c>
      <c r="D44" s="109">
        <v>10</v>
      </c>
      <c r="E44" s="110" t="s">
        <v>67</v>
      </c>
      <c r="F44" s="111">
        <v>19900</v>
      </c>
      <c r="G44" s="112">
        <f t="shared" si="1"/>
        <v>199000</v>
      </c>
    </row>
    <row r="45" spans="1:11" ht="12.75" customHeight="1">
      <c r="A45" s="56"/>
      <c r="B45" s="107" t="s">
        <v>84</v>
      </c>
      <c r="C45" s="108" t="s">
        <v>71</v>
      </c>
      <c r="D45" s="109">
        <v>10</v>
      </c>
      <c r="E45" s="110" t="s">
        <v>67</v>
      </c>
      <c r="F45" s="111">
        <v>20000</v>
      </c>
      <c r="G45" s="112">
        <f t="shared" si="1"/>
        <v>200000</v>
      </c>
    </row>
    <row r="46" spans="1:11" ht="12.75" customHeight="1">
      <c r="A46" s="56"/>
      <c r="B46" s="107" t="s">
        <v>85</v>
      </c>
      <c r="C46" s="108" t="s">
        <v>71</v>
      </c>
      <c r="D46" s="109">
        <v>3</v>
      </c>
      <c r="E46" s="110" t="s">
        <v>67</v>
      </c>
      <c r="F46" s="111">
        <v>22510</v>
      </c>
      <c r="G46" s="112">
        <f t="shared" si="1"/>
        <v>67530</v>
      </c>
    </row>
    <row r="47" spans="1:11" ht="12.75" customHeight="1">
      <c r="A47" s="56"/>
      <c r="B47" s="107" t="s">
        <v>86</v>
      </c>
      <c r="C47" s="108" t="s">
        <v>71</v>
      </c>
      <c r="D47" s="109">
        <v>30</v>
      </c>
      <c r="E47" s="110" t="s">
        <v>67</v>
      </c>
      <c r="F47" s="111">
        <v>2055</v>
      </c>
      <c r="G47" s="112">
        <f t="shared" si="1"/>
        <v>61650</v>
      </c>
    </row>
    <row r="48" spans="1:11" ht="12.75" customHeight="1">
      <c r="A48" s="56"/>
      <c r="B48" s="113" t="s">
        <v>92</v>
      </c>
      <c r="C48" s="114"/>
      <c r="D48" s="115"/>
      <c r="E48" s="116"/>
      <c r="F48" s="117"/>
      <c r="G48" s="118"/>
    </row>
    <row r="49" spans="1:7" ht="12.75" customHeight="1">
      <c r="A49" s="59"/>
      <c r="B49" s="119" t="s">
        <v>89</v>
      </c>
      <c r="C49" s="120" t="s">
        <v>30</v>
      </c>
      <c r="D49" s="121">
        <v>30</v>
      </c>
      <c r="E49" s="120" t="s">
        <v>67</v>
      </c>
      <c r="F49" s="105">
        <v>5000</v>
      </c>
      <c r="G49" s="122">
        <f>F49*D49</f>
        <v>150000</v>
      </c>
    </row>
    <row r="50" spans="1:7" ht="12.75" customHeight="1">
      <c r="A50" s="59"/>
      <c r="B50" s="123" t="s">
        <v>95</v>
      </c>
      <c r="C50" s="120" t="s">
        <v>30</v>
      </c>
      <c r="D50" s="121">
        <v>3</v>
      </c>
      <c r="E50" s="120" t="s">
        <v>67</v>
      </c>
      <c r="F50" s="105">
        <v>10000</v>
      </c>
      <c r="G50" s="122">
        <f>F50*D50</f>
        <v>30000</v>
      </c>
    </row>
    <row r="51" spans="1:7" ht="13.5" customHeight="1">
      <c r="A51" s="37"/>
      <c r="B51" s="62" t="s">
        <v>31</v>
      </c>
      <c r="C51" s="63"/>
      <c r="D51" s="63"/>
      <c r="E51" s="63"/>
      <c r="F51" s="64"/>
      <c r="G51" s="65">
        <f>SUM(G39:G50)</f>
        <v>864140</v>
      </c>
    </row>
    <row r="52" spans="1:7" ht="12" customHeight="1">
      <c r="A52" s="32"/>
      <c r="B52" s="49"/>
      <c r="C52" s="50"/>
      <c r="D52" s="50"/>
      <c r="E52" s="53"/>
      <c r="F52" s="51"/>
      <c r="G52" s="51"/>
    </row>
    <row r="53" spans="1:7" ht="12" customHeight="1">
      <c r="A53" s="37"/>
      <c r="B53" s="6" t="s">
        <v>32</v>
      </c>
      <c r="C53" s="7"/>
      <c r="D53" s="8"/>
      <c r="E53" s="8"/>
      <c r="F53" s="9"/>
      <c r="G53" s="9"/>
    </row>
    <row r="54" spans="1:7" ht="24" customHeight="1">
      <c r="A54" s="37"/>
      <c r="B54" s="61" t="s">
        <v>33</v>
      </c>
      <c r="C54" s="58" t="s">
        <v>28</v>
      </c>
      <c r="D54" s="58" t="s">
        <v>29</v>
      </c>
      <c r="E54" s="61" t="s">
        <v>16</v>
      </c>
      <c r="F54" s="58" t="s">
        <v>17</v>
      </c>
      <c r="G54" s="61" t="s">
        <v>18</v>
      </c>
    </row>
    <row r="55" spans="1:7" ht="14.25" customHeight="1">
      <c r="A55" s="59"/>
      <c r="B55" s="124" t="s">
        <v>91</v>
      </c>
      <c r="C55" s="120"/>
      <c r="D55" s="103"/>
      <c r="E55" s="120"/>
      <c r="F55" s="105"/>
      <c r="G55" s="122"/>
    </row>
    <row r="56" spans="1:7" ht="15.75" customHeight="1">
      <c r="A56" s="59"/>
      <c r="B56" s="125" t="s">
        <v>90</v>
      </c>
      <c r="C56" s="120" t="s">
        <v>71</v>
      </c>
      <c r="D56" s="103">
        <v>1</v>
      </c>
      <c r="E56" s="120" t="s">
        <v>96</v>
      </c>
      <c r="F56" s="105">
        <v>150000</v>
      </c>
      <c r="G56" s="122">
        <f>F56*D56</f>
        <v>150000</v>
      </c>
    </row>
    <row r="57" spans="1:7" ht="14.25" customHeight="1">
      <c r="A57" s="59"/>
      <c r="B57" s="125" t="s">
        <v>97</v>
      </c>
      <c r="C57" s="120" t="s">
        <v>71</v>
      </c>
      <c r="D57" s="103">
        <v>1</v>
      </c>
      <c r="E57" s="120" t="s">
        <v>57</v>
      </c>
      <c r="F57" s="105">
        <v>70000</v>
      </c>
      <c r="G57" s="122">
        <f>F57*D57</f>
        <v>70000</v>
      </c>
    </row>
    <row r="58" spans="1:7" ht="13.5" customHeight="1">
      <c r="A58" s="37"/>
      <c r="B58" s="62" t="s">
        <v>48</v>
      </c>
      <c r="C58" s="63"/>
      <c r="D58" s="63"/>
      <c r="E58" s="63"/>
      <c r="F58" s="64"/>
      <c r="G58" s="65">
        <f>SUM(G55:G57)</f>
        <v>220000</v>
      </c>
    </row>
    <row r="59" spans="1:7" ht="12" customHeight="1">
      <c r="A59" s="32"/>
      <c r="B59" s="54"/>
      <c r="C59" s="54"/>
      <c r="D59" s="54"/>
      <c r="E59" s="54"/>
      <c r="F59" s="55"/>
      <c r="G59" s="55"/>
    </row>
    <row r="60" spans="1:7" ht="12" customHeight="1">
      <c r="A60" s="56"/>
      <c r="B60" s="23" t="s">
        <v>34</v>
      </c>
      <c r="C60" s="24"/>
      <c r="D60" s="24"/>
      <c r="E60" s="24"/>
      <c r="F60" s="24"/>
      <c r="G60" s="31">
        <f>G25+G35+G51+G58+G30</f>
        <v>1395340</v>
      </c>
    </row>
    <row r="61" spans="1:7" ht="12" customHeight="1">
      <c r="A61" s="56"/>
      <c r="B61" s="25" t="s">
        <v>35</v>
      </c>
      <c r="C61" s="20"/>
      <c r="D61" s="20"/>
      <c r="E61" s="20"/>
      <c r="F61" s="20"/>
      <c r="G61" s="26">
        <f>G60*0.05</f>
        <v>69767</v>
      </c>
    </row>
    <row r="62" spans="1:7" ht="12" customHeight="1">
      <c r="A62" s="56"/>
      <c r="B62" s="27" t="s">
        <v>36</v>
      </c>
      <c r="C62" s="19"/>
      <c r="D62" s="19"/>
      <c r="E62" s="19"/>
      <c r="F62" s="19"/>
      <c r="G62" s="28">
        <f>G61+G60</f>
        <v>1465107</v>
      </c>
    </row>
    <row r="63" spans="1:7" ht="12" customHeight="1">
      <c r="A63" s="56"/>
      <c r="B63" s="25" t="s">
        <v>37</v>
      </c>
      <c r="C63" s="20"/>
      <c r="D63" s="20"/>
      <c r="E63" s="20"/>
      <c r="F63" s="20"/>
      <c r="G63" s="26">
        <f>G12</f>
        <v>4400000</v>
      </c>
    </row>
    <row r="64" spans="1:7" ht="12" customHeight="1">
      <c r="A64" s="56"/>
      <c r="B64" s="29" t="s">
        <v>38</v>
      </c>
      <c r="C64" s="126"/>
      <c r="D64" s="126"/>
      <c r="E64" s="126"/>
      <c r="F64" s="126"/>
      <c r="G64" s="30">
        <f>G63-G62</f>
        <v>2934893</v>
      </c>
    </row>
    <row r="65" spans="1:7" ht="12" customHeight="1">
      <c r="A65" s="56"/>
      <c r="B65" s="127" t="s">
        <v>100</v>
      </c>
      <c r="C65" s="128"/>
      <c r="D65" s="128"/>
      <c r="E65" s="128"/>
      <c r="F65" s="128"/>
      <c r="G65" s="21"/>
    </row>
    <row r="66" spans="1:7" ht="12.75" customHeight="1" thickBot="1">
      <c r="A66" s="56"/>
      <c r="B66" s="129"/>
      <c r="C66" s="128"/>
      <c r="D66" s="128"/>
      <c r="E66" s="128"/>
      <c r="F66" s="128"/>
      <c r="G66" s="21"/>
    </row>
    <row r="67" spans="1:7" ht="12" customHeight="1">
      <c r="A67" s="56"/>
      <c r="B67" s="130" t="s">
        <v>101</v>
      </c>
      <c r="C67" s="131"/>
      <c r="D67" s="131"/>
      <c r="E67" s="131"/>
      <c r="F67" s="132"/>
      <c r="G67" s="21"/>
    </row>
    <row r="68" spans="1:7" ht="12" customHeight="1">
      <c r="A68" s="56"/>
      <c r="B68" s="133" t="s">
        <v>39</v>
      </c>
      <c r="C68" s="129"/>
      <c r="D68" s="129"/>
      <c r="E68" s="129"/>
      <c r="F68" s="134"/>
      <c r="G68" s="21"/>
    </row>
    <row r="69" spans="1:7" ht="12" customHeight="1">
      <c r="A69" s="56"/>
      <c r="B69" s="133" t="s">
        <v>77</v>
      </c>
      <c r="C69" s="129"/>
      <c r="D69" s="129"/>
      <c r="E69" s="129"/>
      <c r="F69" s="134"/>
      <c r="G69" s="21"/>
    </row>
    <row r="70" spans="1:7" ht="12" customHeight="1">
      <c r="A70" s="56"/>
      <c r="B70" s="133" t="s">
        <v>72</v>
      </c>
      <c r="C70" s="129"/>
      <c r="D70" s="129"/>
      <c r="E70" s="129"/>
      <c r="F70" s="134"/>
      <c r="G70" s="21"/>
    </row>
    <row r="71" spans="1:7" ht="12" customHeight="1">
      <c r="A71" s="56"/>
      <c r="B71" s="133" t="s">
        <v>73</v>
      </c>
      <c r="C71" s="129"/>
      <c r="D71" s="129"/>
      <c r="E71" s="129"/>
      <c r="F71" s="134"/>
      <c r="G71" s="21"/>
    </row>
    <row r="72" spans="1:7" ht="12" customHeight="1">
      <c r="A72" s="56"/>
      <c r="B72" s="133" t="s">
        <v>78</v>
      </c>
      <c r="C72" s="129"/>
      <c r="D72" s="129"/>
      <c r="E72" s="129"/>
      <c r="F72" s="134"/>
      <c r="G72" s="21"/>
    </row>
    <row r="73" spans="1:7" ht="12" customHeight="1">
      <c r="A73" s="59"/>
      <c r="B73" s="133" t="s">
        <v>81</v>
      </c>
      <c r="C73" s="129"/>
      <c r="D73" s="129"/>
      <c r="E73" s="129"/>
      <c r="F73" s="134"/>
      <c r="G73" s="21"/>
    </row>
    <row r="74" spans="1:7" ht="12.75" customHeight="1" thickBot="1">
      <c r="A74" s="56"/>
      <c r="B74" s="135" t="s">
        <v>79</v>
      </c>
      <c r="C74" s="136"/>
      <c r="D74" s="136"/>
      <c r="E74" s="136"/>
      <c r="F74" s="137"/>
      <c r="G74" s="21"/>
    </row>
    <row r="75" spans="1:7" ht="12.75" customHeight="1">
      <c r="A75" s="56"/>
      <c r="B75" s="129"/>
      <c r="C75" s="129"/>
      <c r="D75" s="129"/>
      <c r="E75" s="129"/>
      <c r="F75" s="129"/>
      <c r="G75" s="21"/>
    </row>
    <row r="76" spans="1:7" ht="15" customHeight="1" thickBot="1">
      <c r="A76" s="56"/>
      <c r="B76" s="163" t="s">
        <v>40</v>
      </c>
      <c r="C76" s="164"/>
      <c r="D76" s="138"/>
      <c r="E76" s="139"/>
      <c r="F76" s="139"/>
      <c r="G76" s="21"/>
    </row>
    <row r="77" spans="1:7" ht="12" customHeight="1">
      <c r="A77" s="56"/>
      <c r="B77" s="140" t="s">
        <v>33</v>
      </c>
      <c r="C77" s="141" t="s">
        <v>98</v>
      </c>
      <c r="D77" s="142" t="s">
        <v>41</v>
      </c>
      <c r="E77" s="139"/>
      <c r="F77" s="139"/>
      <c r="G77" s="21"/>
    </row>
    <row r="78" spans="1:7" ht="12" customHeight="1">
      <c r="A78" s="56"/>
      <c r="B78" s="143" t="s">
        <v>42</v>
      </c>
      <c r="C78" s="144">
        <f>+G25</f>
        <v>186200</v>
      </c>
      <c r="D78" s="145">
        <f>(C78/C84)</f>
        <v>0.1270896937902829</v>
      </c>
      <c r="E78" s="139"/>
      <c r="F78" s="139"/>
      <c r="G78" s="21"/>
    </row>
    <row r="79" spans="1:7" ht="12" customHeight="1">
      <c r="A79" s="56"/>
      <c r="B79" s="143" t="s">
        <v>43</v>
      </c>
      <c r="C79" s="146">
        <f>+G30</f>
        <v>0</v>
      </c>
      <c r="D79" s="145">
        <v>0</v>
      </c>
      <c r="E79" s="139"/>
      <c r="F79" s="139"/>
      <c r="G79" s="21"/>
    </row>
    <row r="80" spans="1:7" ht="12" customHeight="1">
      <c r="A80" s="56"/>
      <c r="B80" s="143" t="s">
        <v>44</v>
      </c>
      <c r="C80" s="144">
        <f>+G35</f>
        <v>125000</v>
      </c>
      <c r="D80" s="145">
        <f>(C80/C84)</f>
        <v>8.5318000664797861E-2</v>
      </c>
      <c r="E80" s="139"/>
      <c r="F80" s="139"/>
      <c r="G80" s="21"/>
    </row>
    <row r="81" spans="1:7" ht="12" customHeight="1">
      <c r="A81" s="56"/>
      <c r="B81" s="143" t="s">
        <v>27</v>
      </c>
      <c r="C81" s="144">
        <f>+G51</f>
        <v>864140</v>
      </c>
      <c r="D81" s="145">
        <f>(C81/C84)</f>
        <v>0.58981357675582735</v>
      </c>
      <c r="E81" s="139"/>
      <c r="F81" s="139"/>
      <c r="G81" s="21"/>
    </row>
    <row r="82" spans="1:7" ht="12" customHeight="1">
      <c r="A82" s="56"/>
      <c r="B82" s="143" t="s">
        <v>45</v>
      </c>
      <c r="C82" s="147">
        <f>+G58</f>
        <v>220000</v>
      </c>
      <c r="D82" s="145">
        <f>(C82/C84)</f>
        <v>0.15015968117004425</v>
      </c>
      <c r="E82" s="148"/>
      <c r="F82" s="148"/>
      <c r="G82" s="21"/>
    </row>
    <row r="83" spans="1:7" ht="12" customHeight="1">
      <c r="A83" s="56"/>
      <c r="B83" s="143" t="s">
        <v>46</v>
      </c>
      <c r="C83" s="147">
        <f>+G61</f>
        <v>69767</v>
      </c>
      <c r="D83" s="145">
        <f>(C83/C84)</f>
        <v>4.7619047619047616E-2</v>
      </c>
      <c r="E83" s="148"/>
      <c r="F83" s="148"/>
      <c r="G83" s="21"/>
    </row>
    <row r="84" spans="1:7" ht="12.75" customHeight="1" thickBot="1">
      <c r="A84" s="56"/>
      <c r="B84" s="149" t="s">
        <v>74</v>
      </c>
      <c r="C84" s="150">
        <f>SUM(C78:C83)</f>
        <v>1465107</v>
      </c>
      <c r="D84" s="151">
        <f>SUM(D78:D83)</f>
        <v>1</v>
      </c>
      <c r="E84" s="148"/>
      <c r="F84" s="148"/>
      <c r="G84" s="21"/>
    </row>
    <row r="85" spans="1:7" ht="12" customHeight="1">
      <c r="A85" s="56"/>
      <c r="B85" s="129"/>
      <c r="C85" s="128"/>
      <c r="D85" s="128"/>
      <c r="E85" s="128"/>
      <c r="F85" s="128"/>
      <c r="G85" s="21"/>
    </row>
    <row r="86" spans="1:7" ht="12.75" customHeight="1">
      <c r="A86" s="56"/>
      <c r="B86" s="152"/>
      <c r="C86" s="128"/>
      <c r="D86" s="128"/>
      <c r="E86" s="128"/>
      <c r="F86" s="128"/>
      <c r="G86" s="21"/>
    </row>
    <row r="87" spans="1:7" ht="12" customHeight="1" thickBot="1">
      <c r="A87" s="57"/>
      <c r="B87" s="153"/>
      <c r="C87" s="154" t="s">
        <v>80</v>
      </c>
      <c r="D87" s="155"/>
      <c r="E87" s="156"/>
      <c r="F87" s="157"/>
      <c r="G87" s="21"/>
    </row>
    <row r="88" spans="1:7" ht="12" customHeight="1">
      <c r="A88" s="56"/>
      <c r="B88" s="158" t="s">
        <v>76</v>
      </c>
      <c r="C88" s="161">
        <v>44</v>
      </c>
      <c r="D88" s="161">
        <v>38</v>
      </c>
      <c r="E88" s="162">
        <v>38</v>
      </c>
      <c r="F88" s="159"/>
      <c r="G88" s="22"/>
    </row>
    <row r="89" spans="1:7" ht="12.75" customHeight="1" thickBot="1">
      <c r="A89" s="56"/>
      <c r="B89" s="149" t="s">
        <v>75</v>
      </c>
      <c r="C89" s="150">
        <f>(G62/C88)</f>
        <v>33297.88636363636</v>
      </c>
      <c r="D89" s="150">
        <f>(G62/D88)</f>
        <v>38555.447368421053</v>
      </c>
      <c r="E89" s="160">
        <f>(G62/E88)</f>
        <v>38555.447368421053</v>
      </c>
      <c r="F89" s="159"/>
      <c r="G89" s="22"/>
    </row>
    <row r="90" spans="1:7" ht="15.65" customHeight="1">
      <c r="A90" s="56"/>
      <c r="B90" s="127" t="s">
        <v>47</v>
      </c>
      <c r="C90" s="129"/>
      <c r="D90" s="129"/>
      <c r="E90" s="129"/>
      <c r="F90" s="129"/>
      <c r="G90" s="129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2022-07-26T11:51:34Z</dcterms:modified>
</cp:coreProperties>
</file>