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0" documentId="11_CACB12E60CCEBA6AD4F6B352C15696854DD4846F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OVINOS" sheetId="1" r:id="rId1"/>
  </sheets>
  <definedNames>
    <definedName name="_xlnm.Print_Area" localSheetId="0">OVINOS!$A$1:$F$82</definedName>
  </definedNames>
  <calcPr calcId="152511"/>
</workbook>
</file>

<file path=xl/calcChain.xml><?xml version="1.0" encoding="utf-8"?>
<calcChain xmlns="http://schemas.openxmlformats.org/spreadsheetml/2006/main">
  <c r="F38" i="1" l="1"/>
  <c r="F39" i="1"/>
  <c r="F40" i="1"/>
  <c r="F41" i="1"/>
  <c r="F43" i="1"/>
  <c r="F44" i="1"/>
  <c r="F45" i="1"/>
  <c r="F49" i="1"/>
  <c r="F50" i="1"/>
  <c r="F51" i="1"/>
  <c r="F52" i="1"/>
  <c r="F21" i="1"/>
  <c r="F22" i="1"/>
  <c r="F20" i="1"/>
  <c r="F23" i="1"/>
  <c r="F33" i="1"/>
  <c r="B73" i="1"/>
  <c r="F28" i="1"/>
  <c r="B72" i="1"/>
  <c r="F11" i="1"/>
  <c r="F57" i="1"/>
  <c r="B75" i="1"/>
  <c r="B74" i="1"/>
  <c r="B71" i="1"/>
  <c r="F54" i="1"/>
  <c r="F55" i="1"/>
  <c r="F56" i="1"/>
  <c r="F58" i="1"/>
  <c r="D81" i="1"/>
  <c r="B81" i="1"/>
  <c r="B76" i="1"/>
  <c r="B77" i="1"/>
  <c r="C76" i="1"/>
  <c r="C81" i="1"/>
  <c r="C71" i="1"/>
  <c r="C74" i="1"/>
  <c r="C73" i="1"/>
  <c r="C75" i="1"/>
  <c r="C77" i="1"/>
</calcChain>
</file>

<file path=xl/sharedStrings.xml><?xml version="1.0" encoding="utf-8"?>
<sst xmlns="http://schemas.openxmlformats.org/spreadsheetml/2006/main" count="130" uniqueCount="99">
  <si>
    <t>RUBRO O CULTIVO</t>
  </si>
  <si>
    <t>Ovinos de carne (30 vientres)</t>
  </si>
  <si>
    <t>RENDIMIENTO (CORDEROS/HA)</t>
  </si>
  <si>
    <t>VARIEDAD</t>
  </si>
  <si>
    <t>Suffolk down</t>
  </si>
  <si>
    <t>FECHA ESTIMADA  PRECIO VENTA</t>
  </si>
  <si>
    <t>Diciembre</t>
  </si>
  <si>
    <t>NIVEL TECNOLÓGICO</t>
  </si>
  <si>
    <t>Medio</t>
  </si>
  <si>
    <t>PRECIO ESPERADO ($/CORDERO)</t>
  </si>
  <si>
    <t>REGIÓN</t>
  </si>
  <si>
    <t>Ñuble</t>
  </si>
  <si>
    <t>INGRESO ESPERADO, con IVA ($)</t>
  </si>
  <si>
    <t>AGENCIA DE ÁREA</t>
  </si>
  <si>
    <t>Chillán</t>
  </si>
  <si>
    <t>DESTINO PRODUCCION</t>
  </si>
  <si>
    <t>Consumo interno - Venta directa en predio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</si>
  <si>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</si>
  <si>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</si>
  <si>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</si>
  <si>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</si>
  <si>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</si>
  <si>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</si>
  <si>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</si>
  <si>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</si>
  <si>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</si>
  <si>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</si>
  <si>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</si>
  <si>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</si>
  <si>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</si>
  <si>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</si>
  <si>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 rebaño anual</t>
  </si>
  <si>
    <t>jh</t>
  </si>
  <si>
    <t>Anual</t>
  </si>
  <si>
    <t>Servicio de Esquila</t>
  </si>
  <si>
    <t>Nov</t>
  </si>
  <si>
    <t>Médico Veterinario</t>
  </si>
  <si>
    <t>Abr - Ago - Nov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</si>
  <si>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</si>
  <si>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</si>
  <si>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</si>
  <si>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</si>
  <si>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</si>
  <si>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</si>
  <si>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</si>
  <si>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</si>
  <si>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/Colmena</t>
  </si>
  <si>
    <t>ALIMENTACIÓN</t>
  </si>
  <si>
    <t>Fardos</t>
  </si>
  <si>
    <t>unidad</t>
  </si>
  <si>
    <t>Abr - Ago</t>
  </si>
  <si>
    <t>Sales Minerales Ovinas</t>
  </si>
  <si>
    <t>Avena grano</t>
  </si>
  <si>
    <t>kg</t>
  </si>
  <si>
    <t>Pradera Suplementaria (establecimiento y mantención avena forrajera)</t>
  </si>
  <si>
    <t>Ha</t>
  </si>
  <si>
    <t>Abr - May</t>
  </si>
  <si>
    <t>SANIDAD</t>
  </si>
  <si>
    <t>Parasitos internos y control Fasciola (Ivomec F (1 ml/50 Kg PV))</t>
  </si>
  <si>
    <t>dosis/animal</t>
  </si>
  <si>
    <t>Mar - Jun - Oct</t>
  </si>
  <si>
    <t>Enfermedades Clostridiales</t>
  </si>
  <si>
    <t>Mar - Ago - Nov</t>
  </si>
  <si>
    <t>Subtotal Insumos</t>
  </si>
  <si>
    <t>OTROS</t>
  </si>
  <si>
    <t>Item</t>
  </si>
  <si>
    <t>Cantidad (Kg/l/u)</t>
  </si>
  <si>
    <t>Crotales identificación</t>
  </si>
  <si>
    <t>Ene - Sept</t>
  </si>
  <si>
    <t>Exámen coproparasitario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</si>
  <si>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</si>
  <si>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</si>
  <si>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</si>
  <si>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</si>
  <si>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</si>
  <si>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</si>
  <si>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</si>
  <si>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</si>
  <si>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</si>
  <si>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</si>
  <si>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</si>
  <si>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</si>
  <si>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</si>
  <si>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</si>
  <si>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</si>
  <si>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</si>
  <si>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</si>
  <si>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</si>
  <si>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</si>
  <si>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</si>
  <si>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</si>
  <si>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</si>
  <si>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</si>
  <si>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</si>
  <si>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</si>
  <si>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($/n° cordero)</t>
  </si>
  <si>
    <t>Rendimiento (CORDERO/HA)</t>
  </si>
  <si>
    <t>Costo unitario (CORDERO/HA) (**)</t>
  </si>
  <si>
    <t xml:space="preserve">(**): Este valor representa el valor mìnimo de venta del producto considerando unidad como cordero de 45 kgs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</si>
</sst>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9"/>
      <name val="Calibri"/>
      <family val="2"/>
    </font>
    <font>
      <b/>
      <i/>
      <sz val="8"/>
      <color indexed="9"/>
      <name val="Calibri"/>
      <family val="2"/>
    </font>
    <font>
      <b/>
      <u/>
      <sz val="8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0">
    <xf numFmtId="0" fontId="0" fillId="0" borderId="0" xfId="0"/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justify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9" fillId="10" borderId="41" xfId="0" applyNumberFormat="1" applyFont="1" applyFill="1" applyBorder="1" applyAlignment="1">
      <alignment horizontal="center" vertical="center" wrapText="1"/>
    </xf>
    <xf numFmtId="0" fontId="9" fillId="10" borderId="41" xfId="0" applyNumberFormat="1" applyFont="1" applyFill="1" applyBorder="1" applyAlignment="1">
      <alignment horizontal="center" vertical="center" wrapText="1"/>
    </xf>
    <xf numFmtId="166" fontId="9" fillId="10" borderId="4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4" fontId="2" fillId="2" borderId="8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3" fontId="2" fillId="2" borderId="14" xfId="0" applyNumberFormat="1" applyFont="1" applyFill="1" applyBorder="1" applyAlignment="1">
      <alignment vertical="center" wrapText="1"/>
    </xf>
    <xf numFmtId="0" fontId="2" fillId="0" borderId="17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9" fillId="10" borderId="41" xfId="0" applyNumberFormat="1" applyFont="1" applyFill="1" applyBorder="1" applyAlignment="1">
      <alignment horizontal="left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3" fontId="2" fillId="2" borderId="19" xfId="0" applyNumberFormat="1" applyFont="1" applyFill="1" applyBorder="1" applyAlignment="1">
      <alignment vertical="center" wrapText="1"/>
    </xf>
    <xf numFmtId="166" fontId="6" fillId="5" borderId="20" xfId="0" applyNumberFormat="1" applyFont="1" applyFill="1" applyBorder="1" applyAlignment="1">
      <alignment vertical="center" wrapText="1"/>
    </xf>
    <xf numFmtId="166" fontId="6" fillId="3" borderId="21" xfId="0" applyNumberFormat="1" applyFont="1" applyFill="1" applyBorder="1" applyAlignment="1">
      <alignment vertical="center" wrapText="1"/>
    </xf>
    <xf numFmtId="166" fontId="6" fillId="5" borderId="21" xfId="0" applyNumberFormat="1" applyFont="1" applyFill="1" applyBorder="1" applyAlignment="1">
      <alignment vertical="center" wrapText="1"/>
    </xf>
    <xf numFmtId="166" fontId="6" fillId="6" borderId="22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165" fontId="6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4" fillId="8" borderId="23" xfId="0" applyNumberFormat="1" applyFont="1" applyFill="1" applyBorder="1" applyAlignment="1">
      <alignment vertical="center" wrapText="1"/>
    </xf>
    <xf numFmtId="49" fontId="4" fillId="8" borderId="18" xfId="0" applyNumberFormat="1" applyFont="1" applyFill="1" applyBorder="1" applyAlignment="1">
      <alignment vertical="center" wrapText="1"/>
    </xf>
    <xf numFmtId="49" fontId="2" fillId="8" borderId="24" xfId="0" applyNumberFormat="1" applyFont="1" applyFill="1" applyBorder="1" applyAlignment="1">
      <alignment vertical="center" wrapText="1"/>
    </xf>
    <xf numFmtId="49" fontId="4" fillId="2" borderId="25" xfId="0" applyNumberFormat="1" applyFont="1" applyFill="1" applyBorder="1" applyAlignment="1">
      <alignment vertical="center" wrapText="1"/>
    </xf>
    <xf numFmtId="9" fontId="2" fillId="2" borderId="26" xfId="0" applyNumberFormat="1" applyFont="1" applyFill="1" applyBorder="1" applyAlignment="1">
      <alignment vertical="center" wrapText="1"/>
    </xf>
    <xf numFmtId="0" fontId="6" fillId="7" borderId="17" xfId="0" applyFont="1" applyFill="1" applyBorder="1" applyAlignment="1">
      <alignment vertical="center" wrapText="1"/>
    </xf>
    <xf numFmtId="49" fontId="4" fillId="8" borderId="27" xfId="0" applyNumberFormat="1" applyFont="1" applyFill="1" applyBorder="1" applyAlignment="1">
      <alignment vertical="center" wrapText="1"/>
    </xf>
    <xf numFmtId="9" fontId="4" fillId="8" borderId="29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165" fontId="4" fillId="2" borderId="17" xfId="0" applyNumberFormat="1" applyFont="1" applyFill="1" applyBorder="1" applyAlignment="1">
      <alignment vertical="center" wrapText="1"/>
    </xf>
    <xf numFmtId="166" fontId="2" fillId="2" borderId="41" xfId="0" applyNumberFormat="1" applyFont="1" applyFill="1" applyBorder="1" applyAlignment="1">
      <alignment vertical="center" wrapText="1"/>
    </xf>
    <xf numFmtId="49" fontId="2" fillId="10" borderId="41" xfId="0" applyNumberFormat="1" applyFont="1" applyFill="1" applyBorder="1" applyAlignment="1">
      <alignment horizontal="center" vertical="center" wrapText="1"/>
    </xf>
    <xf numFmtId="166" fontId="3" fillId="3" borderId="71" xfId="0" applyNumberFormat="1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left" vertical="center" wrapText="1"/>
    </xf>
    <xf numFmtId="49" fontId="5" fillId="5" borderId="72" xfId="0" applyNumberFormat="1" applyFont="1" applyFill="1" applyBorder="1" applyAlignment="1">
      <alignment vertical="center" wrapText="1"/>
    </xf>
    <xf numFmtId="0" fontId="2" fillId="2" borderId="72" xfId="0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vertical="center" wrapText="1"/>
    </xf>
    <xf numFmtId="166" fontId="9" fillId="10" borderId="73" xfId="0" applyNumberFormat="1" applyFont="1" applyFill="1" applyBorder="1" applyAlignment="1">
      <alignment horizontal="center" vertical="center" wrapText="1"/>
    </xf>
    <xf numFmtId="49" fontId="2" fillId="10" borderId="5" xfId="0" applyNumberFormat="1" applyFont="1" applyFill="1" applyBorder="1" applyAlignment="1">
      <alignment horizontal="right" vertical="center" wrapText="1"/>
    </xf>
    <xf numFmtId="166" fontId="9" fillId="10" borderId="41" xfId="0" applyNumberFormat="1" applyFont="1" applyFill="1" applyBorder="1" applyAlignment="1">
      <alignment horizontal="right" vertical="center" wrapText="1"/>
    </xf>
    <xf numFmtId="49" fontId="2" fillId="10" borderId="41" xfId="0" applyNumberFormat="1" applyFont="1" applyFill="1" applyBorder="1" applyAlignment="1">
      <alignment horizontal="left" vertical="center" wrapText="1"/>
    </xf>
    <xf numFmtId="49" fontId="2" fillId="10" borderId="41" xfId="0" applyNumberFormat="1" applyFont="1" applyFill="1" applyBorder="1" applyAlignment="1">
      <alignment vertical="center" wrapText="1"/>
    </xf>
    <xf numFmtId="0" fontId="2" fillId="10" borderId="41" xfId="0" applyNumberFormat="1" applyFont="1" applyFill="1" applyBorder="1" applyAlignment="1">
      <alignment horizontal="center" vertical="center" wrapText="1"/>
    </xf>
    <xf numFmtId="166" fontId="9" fillId="10" borderId="73" xfId="0" applyNumberFormat="1" applyFont="1" applyFill="1" applyBorder="1" applyAlignment="1">
      <alignment horizontal="right" vertical="center" wrapText="1"/>
    </xf>
    <xf numFmtId="49" fontId="4" fillId="8" borderId="76" xfId="0" applyNumberFormat="1" applyFont="1" applyFill="1" applyBorder="1" applyAlignment="1">
      <alignment vertical="center" wrapText="1"/>
    </xf>
    <xf numFmtId="49" fontId="4" fillId="8" borderId="79" xfId="0" applyNumberFormat="1" applyFont="1" applyFill="1" applyBorder="1" applyAlignment="1">
      <alignment vertical="center" wrapText="1"/>
    </xf>
    <xf numFmtId="166" fontId="2" fillId="10" borderId="5" xfId="0" applyNumberFormat="1" applyFont="1" applyFill="1" applyBorder="1" applyAlignment="1">
      <alignment vertical="center" wrapText="1"/>
    </xf>
    <xf numFmtId="3" fontId="2" fillId="10" borderId="5" xfId="0" applyNumberFormat="1" applyFont="1" applyFill="1" applyBorder="1" applyAlignment="1">
      <alignment vertical="center" wrapText="1"/>
    </xf>
    <xf numFmtId="17" fontId="2" fillId="2" borderId="5" xfId="0" applyNumberFormat="1" applyFont="1" applyFill="1" applyBorder="1" applyAlignment="1">
      <alignment horizontal="right" vertical="center" wrapText="1"/>
    </xf>
    <xf numFmtId="49" fontId="2" fillId="0" borderId="41" xfId="0" applyNumberFormat="1" applyFont="1" applyFill="1" applyBorder="1" applyAlignment="1">
      <alignment horizontal="left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1" fontId="2" fillId="0" borderId="41" xfId="0" applyNumberFormat="1" applyFont="1" applyFill="1" applyBorder="1" applyAlignment="1">
      <alignment horizontal="center" vertical="center" wrapText="1"/>
    </xf>
    <xf numFmtId="166" fontId="2" fillId="0" borderId="41" xfId="0" applyNumberFormat="1" applyFont="1" applyFill="1" applyBorder="1" applyAlignment="1">
      <alignment horizontal="right" vertical="center" wrapText="1"/>
    </xf>
    <xf numFmtId="49" fontId="2" fillId="0" borderId="41" xfId="0" applyNumberFormat="1" applyFont="1" applyFill="1" applyBorder="1" applyAlignment="1">
      <alignment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166" fontId="2" fillId="0" borderId="41" xfId="0" applyNumberFormat="1" applyFont="1" applyFill="1" applyBorder="1" applyAlignment="1">
      <alignment vertical="center" wrapText="1"/>
    </xf>
    <xf numFmtId="164" fontId="4" fillId="2" borderId="5" xfId="1" applyFont="1" applyFill="1" applyBorder="1" applyAlignment="1">
      <alignment vertical="center" wrapText="1"/>
    </xf>
    <xf numFmtId="164" fontId="4" fillId="8" borderId="28" xfId="1" applyFont="1" applyFill="1" applyBorder="1" applyAlignment="1">
      <alignment vertical="center" wrapText="1"/>
    </xf>
    <xf numFmtId="164" fontId="4" fillId="8" borderId="77" xfId="1" applyFont="1" applyFill="1" applyBorder="1" applyAlignment="1">
      <alignment vertical="center" wrapText="1"/>
    </xf>
    <xf numFmtId="164" fontId="4" fillId="8" borderId="78" xfId="1" applyFont="1" applyFill="1" applyBorder="1" applyAlignment="1">
      <alignment vertical="center" wrapText="1"/>
    </xf>
    <xf numFmtId="164" fontId="4" fillId="8" borderId="80" xfId="1" applyFont="1" applyFill="1" applyBorder="1" applyAlignment="1">
      <alignment vertical="center" wrapText="1"/>
    </xf>
    <xf numFmtId="164" fontId="4" fillId="8" borderId="81" xfId="1" applyFont="1" applyFill="1" applyBorder="1" applyAlignment="1">
      <alignment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4" fillId="2" borderId="34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6" fillId="5" borderId="62" xfId="0" applyNumberFormat="1" applyFont="1" applyFill="1" applyBorder="1" applyAlignment="1">
      <alignment horizontal="left" vertical="center" wrapText="1"/>
    </xf>
    <xf numFmtId="49" fontId="6" fillId="5" borderId="50" xfId="0" applyNumberFormat="1" applyFont="1" applyFill="1" applyBorder="1" applyAlignment="1">
      <alignment horizontal="left" vertical="center" wrapText="1"/>
    </xf>
    <xf numFmtId="49" fontId="6" fillId="5" borderId="51" xfId="0" applyNumberFormat="1" applyFont="1" applyFill="1" applyBorder="1" applyAlignment="1">
      <alignment horizontal="left" vertical="center" wrapText="1"/>
    </xf>
    <xf numFmtId="49" fontId="6" fillId="5" borderId="63" xfId="0" applyNumberFormat="1" applyFont="1" applyFill="1" applyBorder="1" applyAlignment="1">
      <alignment horizontal="left" vertical="center" wrapText="1"/>
    </xf>
    <xf numFmtId="49" fontId="6" fillId="5" borderId="64" xfId="0" applyNumberFormat="1" applyFont="1" applyFill="1" applyBorder="1" applyAlignment="1">
      <alignment horizontal="left" vertical="center" wrapText="1"/>
    </xf>
    <xf numFmtId="49" fontId="6" fillId="5" borderId="65" xfId="0" applyNumberFormat="1" applyFont="1" applyFill="1" applyBorder="1" applyAlignment="1">
      <alignment horizontal="left" vertical="center" wrapText="1"/>
    </xf>
    <xf numFmtId="49" fontId="6" fillId="3" borderId="62" xfId="0" applyNumberFormat="1" applyFont="1" applyFill="1" applyBorder="1" applyAlignment="1">
      <alignment horizontal="left" vertical="center" wrapText="1"/>
    </xf>
    <xf numFmtId="49" fontId="6" fillId="3" borderId="50" xfId="0" applyNumberFormat="1" applyFont="1" applyFill="1" applyBorder="1" applyAlignment="1">
      <alignment horizontal="left" vertical="center" wrapText="1"/>
    </xf>
    <xf numFmtId="49" fontId="6" fillId="3" borderId="51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6" fillId="5" borderId="55" xfId="0" applyNumberFormat="1" applyFont="1" applyFill="1" applyBorder="1" applyAlignment="1">
      <alignment horizontal="left" vertical="center" wrapText="1"/>
    </xf>
    <xf numFmtId="49" fontId="6" fillId="5" borderId="56" xfId="0" applyNumberFormat="1" applyFont="1" applyFill="1" applyBorder="1" applyAlignment="1">
      <alignment horizontal="left" vertical="center" wrapText="1"/>
    </xf>
    <xf numFmtId="49" fontId="6" fillId="5" borderId="57" xfId="0" applyNumberFormat="1" applyFont="1" applyFill="1" applyBorder="1" applyAlignment="1">
      <alignment horizontal="left" vertical="center" wrapText="1"/>
    </xf>
    <xf numFmtId="49" fontId="6" fillId="5" borderId="59" xfId="0" applyNumberFormat="1" applyFont="1" applyFill="1" applyBorder="1" applyAlignment="1">
      <alignment horizontal="left" vertical="center" wrapText="1"/>
    </xf>
    <xf numFmtId="49" fontId="6" fillId="5" borderId="60" xfId="0" applyNumberFormat="1" applyFont="1" applyFill="1" applyBorder="1" applyAlignment="1">
      <alignment horizontal="left" vertical="center" wrapText="1"/>
    </xf>
    <xf numFmtId="49" fontId="6" fillId="5" borderId="6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left" vertical="center" wrapText="1"/>
    </xf>
    <xf numFmtId="49" fontId="4" fillId="0" borderId="67" xfId="0" applyNumberFormat="1" applyFont="1" applyFill="1" applyBorder="1" applyAlignment="1">
      <alignment horizontal="left" vertical="center" wrapText="1"/>
    </xf>
    <xf numFmtId="49" fontId="4" fillId="0" borderId="68" xfId="0" applyNumberFormat="1" applyFont="1" applyFill="1" applyBorder="1" applyAlignment="1">
      <alignment horizontal="left" vertical="center" wrapText="1"/>
    </xf>
    <xf numFmtId="49" fontId="4" fillId="0" borderId="74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75" xfId="0" applyNumberFormat="1" applyFont="1" applyFill="1" applyBorder="1" applyAlignment="1">
      <alignment horizontal="left" vertical="center" wrapText="1"/>
    </xf>
    <xf numFmtId="49" fontId="6" fillId="5" borderId="47" xfId="0" applyNumberFormat="1" applyFont="1" applyFill="1" applyBorder="1" applyAlignment="1">
      <alignment horizontal="left" vertical="center" wrapText="1"/>
    </xf>
    <xf numFmtId="49" fontId="6" fillId="5" borderId="48" xfId="0" applyNumberFormat="1" applyFont="1" applyFill="1" applyBorder="1" applyAlignment="1">
      <alignment horizontal="left" vertical="center" wrapText="1"/>
    </xf>
    <xf numFmtId="49" fontId="6" fillId="5" borderId="49" xfId="0" applyNumberFormat="1" applyFont="1" applyFill="1" applyBorder="1" applyAlignment="1">
      <alignment horizontal="left" vertical="center" wrapText="1"/>
    </xf>
    <xf numFmtId="49" fontId="3" fillId="3" borderId="69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70" xfId="0" applyNumberFormat="1" applyFont="1" applyFill="1" applyBorder="1" applyAlignment="1">
      <alignment horizontal="left" vertical="center" wrapText="1"/>
    </xf>
    <xf numFmtId="49" fontId="3" fillId="3" borderId="52" xfId="0" applyNumberFormat="1" applyFont="1" applyFill="1" applyBorder="1" applyAlignment="1">
      <alignment horizontal="left" vertical="center" wrapText="1"/>
    </xf>
    <xf numFmtId="49" fontId="3" fillId="3" borderId="53" xfId="0" applyNumberFormat="1" applyFont="1" applyFill="1" applyBorder="1" applyAlignment="1">
      <alignment horizontal="left" vertical="center" wrapText="1"/>
    </xf>
    <xf numFmtId="49" fontId="3" fillId="3" borderId="54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49" fontId="2" fillId="2" borderId="43" xfId="0" applyNumberFormat="1" applyFont="1" applyFill="1" applyBorder="1" applyAlignment="1">
      <alignment horizontal="left" vertical="center" wrapText="1"/>
    </xf>
    <xf numFmtId="49" fontId="2" fillId="2" borderId="44" xfId="0" applyNumberFormat="1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49" fontId="5" fillId="9" borderId="45" xfId="0" applyNumberFormat="1" applyFont="1" applyFill="1" applyBorder="1" applyAlignment="1">
      <alignment horizontal="center" vertical="center" wrapText="1"/>
    </xf>
    <xf numFmtId="49" fontId="5" fillId="9" borderId="39" xfId="0" applyNumberFormat="1" applyFont="1" applyFill="1" applyBorder="1" applyAlignment="1">
      <alignment horizontal="center" vertical="center" wrapText="1"/>
    </xf>
    <xf numFmtId="49" fontId="5" fillId="9" borderId="46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9" borderId="32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2" fillId="2" borderId="38" xfId="0" applyNumberFormat="1" applyFont="1" applyFill="1" applyBorder="1" applyAlignment="1">
      <alignment horizontal="left" vertical="center" wrapText="1"/>
    </xf>
    <xf numFmtId="49" fontId="2" fillId="2" borderId="39" xfId="0" applyNumberFormat="1" applyFont="1" applyFill="1" applyBorder="1" applyAlignment="1">
      <alignment horizontal="left" vertical="center" wrapText="1"/>
    </xf>
    <xf numFmtId="49" fontId="2" fillId="2" borderId="40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331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2"/>
  <sheetViews>
    <sheetView showGridLines="0" tabSelected="1" zoomScaleNormal="100" zoomScaleSheetLayoutView="120" workbookViewId="0">
      <selection activeCell="E70" sqref="E70:F76"/>
    </sheetView>
  </sheetViews>
  <sheetFormatPr defaultColWidth="10.85546875" defaultRowHeight="11.25" customHeight="1"/>
  <cols>
    <col min="1" max="1" width="19.28515625" style="18" customWidth="1"/>
    <col min="2" max="2" width="20.85546875" style="18" customWidth="1"/>
    <col min="3" max="3" width="9.42578125" style="18" customWidth="1"/>
    <col min="4" max="4" width="16.5703125" style="18" customWidth="1"/>
    <col min="5" max="5" width="11" style="18" customWidth="1"/>
    <col min="6" max="6" width="15.7109375" style="18" customWidth="1"/>
    <col min="7" max="254" width="10.85546875" style="18" customWidth="1"/>
    <col min="255" max="16384" width="10.85546875" style="19"/>
  </cols>
  <sheetData>
    <row r="1" spans="1:6" ht="15" customHeight="1">
      <c r="A1" s="17"/>
      <c r="B1" s="17"/>
      <c r="C1" s="17"/>
      <c r="D1" s="17"/>
      <c r="E1" s="17"/>
      <c r="F1" s="17"/>
    </row>
    <row r="2" spans="1:6" ht="15" customHeight="1">
      <c r="A2" s="17"/>
      <c r="B2" s="17"/>
      <c r="C2" s="17"/>
      <c r="D2" s="17"/>
      <c r="E2" s="17"/>
      <c r="F2" s="17"/>
    </row>
    <row r="3" spans="1:6" ht="15" customHeight="1">
      <c r="A3" s="17"/>
      <c r="B3" s="17"/>
      <c r="C3" s="17"/>
      <c r="D3" s="17"/>
      <c r="E3" s="17"/>
      <c r="F3" s="17"/>
    </row>
    <row r="4" spans="1:6" ht="15" customHeight="1">
      <c r="A4" s="17"/>
      <c r="B4" s="17"/>
      <c r="C4" s="17"/>
      <c r="D4" s="17"/>
      <c r="E4" s="17"/>
      <c r="F4" s="17"/>
    </row>
    <row r="5" spans="1:6" ht="15" customHeight="1">
      <c r="A5" s="17"/>
      <c r="B5" s="17"/>
      <c r="C5" s="17"/>
      <c r="D5" s="17"/>
      <c r="E5" s="17"/>
      <c r="F5" s="17"/>
    </row>
    <row r="6" spans="1:6" ht="15" customHeight="1">
      <c r="A6" s="17"/>
      <c r="B6" s="17"/>
      <c r="C6" s="17"/>
      <c r="D6" s="17"/>
      <c r="E6" s="17"/>
      <c r="F6" s="17"/>
    </row>
    <row r="7" spans="1:6" ht="15" customHeight="1">
      <c r="A7" s="20"/>
      <c r="B7" s="21"/>
      <c r="C7" s="17"/>
      <c r="D7" s="21"/>
      <c r="E7" s="21"/>
      <c r="F7" s="21"/>
    </row>
    <row r="8" spans="1:6">
      <c r="A8" s="6" t="s">
        <v>0</v>
      </c>
      <c r="B8" s="2" t="s">
        <v>1</v>
      </c>
      <c r="C8" s="22"/>
      <c r="D8" s="134" t="s">
        <v>2</v>
      </c>
      <c r="E8" s="135"/>
      <c r="F8" s="79">
        <v>40</v>
      </c>
    </row>
    <row r="9" spans="1:6">
      <c r="A9" s="1" t="s">
        <v>3</v>
      </c>
      <c r="B9" s="2" t="s">
        <v>4</v>
      </c>
      <c r="C9" s="22"/>
      <c r="D9" s="115" t="s">
        <v>5</v>
      </c>
      <c r="E9" s="116"/>
      <c r="F9" s="2" t="s">
        <v>6</v>
      </c>
    </row>
    <row r="10" spans="1:6">
      <c r="A10" s="1" t="s">
        <v>7</v>
      </c>
      <c r="B10" s="2" t="s">
        <v>8</v>
      </c>
      <c r="C10" s="22"/>
      <c r="D10" s="115" t="s">
        <v>9</v>
      </c>
      <c r="E10" s="116"/>
      <c r="F10" s="78">
        <v>100000</v>
      </c>
    </row>
    <row r="11" spans="1:6" ht="11.25" customHeight="1">
      <c r="A11" s="1" t="s">
        <v>10</v>
      </c>
      <c r="B11" s="2" t="s">
        <v>11</v>
      </c>
      <c r="C11" s="22"/>
      <c r="D11" s="136" t="s">
        <v>12</v>
      </c>
      <c r="E11" s="137"/>
      <c r="F11" s="11">
        <f>(F8*F10)</f>
        <v>4000000</v>
      </c>
    </row>
    <row r="12" spans="1:6" ht="33.75">
      <c r="A12" s="1" t="s">
        <v>13</v>
      </c>
      <c r="B12" s="2" t="s">
        <v>14</v>
      </c>
      <c r="C12" s="22"/>
      <c r="D12" s="115" t="s">
        <v>15</v>
      </c>
      <c r="E12" s="116"/>
      <c r="F12" s="2" t="s">
        <v>16</v>
      </c>
    </row>
    <row r="13" spans="1:6">
      <c r="A13" s="1" t="s">
        <v>17</v>
      </c>
      <c r="B13" s="70" t="s">
        <v>18</v>
      </c>
      <c r="C13" s="22"/>
      <c r="D13" s="115" t="s">
        <v>19</v>
      </c>
      <c r="E13" s="116"/>
      <c r="F13" s="2" t="s">
        <v>6</v>
      </c>
    </row>
    <row r="14" spans="1:6">
      <c r="A14" s="1" t="s">
        <v>20</v>
      </c>
      <c r="B14" s="80">
        <v>44567</v>
      </c>
      <c r="C14" s="22"/>
      <c r="D14" s="115" t="s">
        <v>21</v>
      </c>
      <c r="E14" s="116"/>
      <c r="F14" s="2" t="s">
        <v>22</v>
      </c>
    </row>
    <row r="15" spans="1:6" ht="12" customHeight="1">
      <c r="A15" s="7"/>
      <c r="B15" s="23"/>
      <c r="C15" s="21"/>
      <c r="D15" s="24"/>
      <c r="E15" s="24"/>
      <c r="F15" s="8"/>
    </row>
    <row r="16" spans="1:6" ht="12" customHeight="1">
      <c r="A16" s="117" t="s">
        <v>23</v>
      </c>
      <c r="B16" s="118"/>
      <c r="C16" s="118"/>
      <c r="D16" s="118"/>
      <c r="E16" s="118"/>
      <c r="F16" s="118"/>
    </row>
    <row r="17" spans="1:6" ht="12" customHeight="1">
      <c r="A17" s="25"/>
      <c r="B17" s="26"/>
      <c r="C17" s="26"/>
      <c r="D17" s="26"/>
      <c r="E17" s="27"/>
      <c r="F17" s="27"/>
    </row>
    <row r="18" spans="1:6" ht="12" customHeight="1">
      <c r="A18" s="125" t="s">
        <v>24</v>
      </c>
      <c r="B18" s="126"/>
      <c r="C18" s="126"/>
      <c r="D18" s="126"/>
      <c r="E18" s="126"/>
      <c r="F18" s="127"/>
    </row>
    <row r="19" spans="1:6" ht="24" customHeight="1">
      <c r="A19" s="9" t="s">
        <v>25</v>
      </c>
      <c r="B19" s="9" t="s">
        <v>26</v>
      </c>
      <c r="C19" s="9" t="s">
        <v>27</v>
      </c>
      <c r="D19" s="9" t="s">
        <v>28</v>
      </c>
      <c r="E19" s="9" t="s">
        <v>29</v>
      </c>
      <c r="F19" s="9" t="s">
        <v>30</v>
      </c>
    </row>
    <row r="20" spans="1:6">
      <c r="A20" s="12" t="s">
        <v>31</v>
      </c>
      <c r="B20" s="3" t="s">
        <v>32</v>
      </c>
      <c r="C20" s="4">
        <v>5</v>
      </c>
      <c r="D20" s="12" t="s">
        <v>33</v>
      </c>
      <c r="E20" s="11">
        <v>20000</v>
      </c>
      <c r="F20" s="11">
        <f>(C20*E20)</f>
        <v>100000</v>
      </c>
    </row>
    <row r="21" spans="1:6">
      <c r="A21" s="12" t="s">
        <v>34</v>
      </c>
      <c r="B21" s="3" t="s">
        <v>32</v>
      </c>
      <c r="C21" s="4">
        <v>1</v>
      </c>
      <c r="D21" s="12" t="s">
        <v>35</v>
      </c>
      <c r="E21" s="11">
        <v>20000</v>
      </c>
      <c r="F21" s="11">
        <f t="shared" ref="F21:F22" si="0">(C21*E21)</f>
        <v>20000</v>
      </c>
    </row>
    <row r="22" spans="1:6">
      <c r="A22" s="12" t="s">
        <v>36</v>
      </c>
      <c r="B22" s="3" t="s">
        <v>32</v>
      </c>
      <c r="C22" s="4">
        <v>3</v>
      </c>
      <c r="D22" s="12" t="s">
        <v>37</v>
      </c>
      <c r="E22" s="11">
        <v>50000</v>
      </c>
      <c r="F22" s="11">
        <f t="shared" si="0"/>
        <v>150000</v>
      </c>
    </row>
    <row r="23" spans="1:6" ht="12.75" customHeight="1">
      <c r="A23" s="128" t="s">
        <v>38</v>
      </c>
      <c r="B23" s="129"/>
      <c r="C23" s="129"/>
      <c r="D23" s="129"/>
      <c r="E23" s="130"/>
      <c r="F23" s="28">
        <f>SUM(F20:F22)</f>
        <v>270000</v>
      </c>
    </row>
    <row r="24" spans="1:6" ht="12" customHeight="1">
      <c r="A24" s="25"/>
      <c r="B24" s="27"/>
      <c r="C24" s="27"/>
      <c r="D24" s="27"/>
      <c r="E24" s="29"/>
      <c r="F24" s="29"/>
    </row>
    <row r="25" spans="1:6" ht="12" customHeight="1">
      <c r="A25" s="109" t="s">
        <v>39</v>
      </c>
      <c r="B25" s="110"/>
      <c r="C25" s="110"/>
      <c r="D25" s="110"/>
      <c r="E25" s="110"/>
      <c r="F25" s="111"/>
    </row>
    <row r="26" spans="1:6" ht="24" customHeight="1">
      <c r="A26" s="13" t="s">
        <v>25</v>
      </c>
      <c r="B26" s="13" t="s">
        <v>26</v>
      </c>
      <c r="C26" s="13" t="s">
        <v>27</v>
      </c>
      <c r="D26" s="13" t="s">
        <v>28</v>
      </c>
      <c r="E26" s="13" t="s">
        <v>29</v>
      </c>
      <c r="F26" s="13" t="s">
        <v>30</v>
      </c>
    </row>
    <row r="27" spans="1:6">
      <c r="A27" s="63"/>
      <c r="B27" s="64"/>
      <c r="C27" s="64"/>
      <c r="D27" s="65"/>
      <c r="E27" s="60"/>
      <c r="F27" s="60"/>
    </row>
    <row r="28" spans="1:6" ht="12" customHeight="1">
      <c r="A28" s="106" t="s">
        <v>40</v>
      </c>
      <c r="B28" s="107"/>
      <c r="C28" s="107"/>
      <c r="D28" s="107"/>
      <c r="E28" s="108"/>
      <c r="F28" s="62">
        <f>SUM(F27:F27)</f>
        <v>0</v>
      </c>
    </row>
    <row r="29" spans="1:6" ht="12" customHeight="1">
      <c r="A29" s="31"/>
      <c r="B29" s="32"/>
      <c r="C29" s="32"/>
      <c r="D29" s="32"/>
      <c r="E29" s="33"/>
      <c r="F29" s="33"/>
    </row>
    <row r="30" spans="1:6" ht="12" customHeight="1">
      <c r="A30" s="109" t="s">
        <v>41</v>
      </c>
      <c r="B30" s="110"/>
      <c r="C30" s="110"/>
      <c r="D30" s="110"/>
      <c r="E30" s="110"/>
      <c r="F30" s="111"/>
    </row>
    <row r="31" spans="1:6" ht="24" customHeight="1">
      <c r="A31" s="10" t="s">
        <v>25</v>
      </c>
      <c r="B31" s="10" t="s">
        <v>26</v>
      </c>
      <c r="C31" s="10" t="s">
        <v>27</v>
      </c>
      <c r="D31" s="10" t="s">
        <v>28</v>
      </c>
      <c r="E31" s="10" t="s">
        <v>29</v>
      </c>
      <c r="F31" s="10" t="s">
        <v>30</v>
      </c>
    </row>
    <row r="32" spans="1:6">
      <c r="A32" s="12"/>
      <c r="B32" s="3"/>
      <c r="C32" s="4"/>
      <c r="D32" s="5"/>
      <c r="E32" s="11"/>
      <c r="F32" s="11"/>
    </row>
    <row r="33" spans="1:10">
      <c r="A33" s="131" t="s">
        <v>42</v>
      </c>
      <c r="B33" s="132"/>
      <c r="C33" s="132"/>
      <c r="D33" s="132"/>
      <c r="E33" s="133"/>
      <c r="F33" s="30">
        <f>SUM(F32:F32)</f>
        <v>0</v>
      </c>
    </row>
    <row r="34" spans="1:10" ht="12" customHeight="1">
      <c r="A34" s="31"/>
      <c r="B34" s="32"/>
      <c r="C34" s="32"/>
      <c r="D34" s="32"/>
      <c r="E34" s="33"/>
      <c r="F34" s="33"/>
    </row>
    <row r="35" spans="1:10" ht="12" customHeight="1">
      <c r="A35" s="109" t="s">
        <v>43</v>
      </c>
      <c r="B35" s="110"/>
      <c r="C35" s="110"/>
      <c r="D35" s="110"/>
      <c r="E35" s="110"/>
      <c r="F35" s="111"/>
    </row>
    <row r="36" spans="1:10" ht="24" customHeight="1">
      <c r="A36" s="10" t="s">
        <v>44</v>
      </c>
      <c r="B36" s="10" t="s">
        <v>45</v>
      </c>
      <c r="C36" s="10" t="s">
        <v>46</v>
      </c>
      <c r="D36" s="10" t="s">
        <v>28</v>
      </c>
      <c r="E36" s="10" t="s">
        <v>29</v>
      </c>
      <c r="F36" s="10" t="s">
        <v>30</v>
      </c>
      <c r="J36" s="34"/>
    </row>
    <row r="37" spans="1:10" ht="12.75" customHeight="1">
      <c r="A37" s="119" t="s">
        <v>47</v>
      </c>
      <c r="B37" s="120"/>
      <c r="C37" s="120"/>
      <c r="D37" s="120"/>
      <c r="E37" s="120"/>
      <c r="F37" s="121"/>
      <c r="J37" s="34"/>
    </row>
    <row r="38" spans="1:10">
      <c r="A38" s="81" t="s">
        <v>48</v>
      </c>
      <c r="B38" s="82" t="s">
        <v>49</v>
      </c>
      <c r="C38" s="83">
        <v>300</v>
      </c>
      <c r="D38" s="81" t="s">
        <v>50</v>
      </c>
      <c r="E38" s="84">
        <v>4000</v>
      </c>
      <c r="F38" s="84">
        <f>C38*E38</f>
        <v>1200000</v>
      </c>
      <c r="J38" s="34"/>
    </row>
    <row r="39" spans="1:10">
      <c r="A39" s="81" t="s">
        <v>51</v>
      </c>
      <c r="B39" s="82" t="s">
        <v>49</v>
      </c>
      <c r="C39" s="83">
        <v>6</v>
      </c>
      <c r="D39" s="81" t="s">
        <v>33</v>
      </c>
      <c r="E39" s="84">
        <v>12079</v>
      </c>
      <c r="F39" s="84">
        <f t="shared" ref="F39:F41" si="1">C39*E39</f>
        <v>72474</v>
      </c>
      <c r="J39" s="34"/>
    </row>
    <row r="40" spans="1:10">
      <c r="A40" s="81" t="s">
        <v>52</v>
      </c>
      <c r="B40" s="82" t="s">
        <v>53</v>
      </c>
      <c r="C40" s="83">
        <v>600</v>
      </c>
      <c r="D40" s="81" t="s">
        <v>33</v>
      </c>
      <c r="E40" s="84">
        <v>350</v>
      </c>
      <c r="F40" s="84">
        <f t="shared" si="1"/>
        <v>210000</v>
      </c>
      <c r="J40" s="34"/>
    </row>
    <row r="41" spans="1:10" ht="45">
      <c r="A41" s="81" t="s">
        <v>54</v>
      </c>
      <c r="B41" s="82" t="s">
        <v>55</v>
      </c>
      <c r="C41" s="83">
        <v>1</v>
      </c>
      <c r="D41" s="81" t="s">
        <v>56</v>
      </c>
      <c r="E41" s="84">
        <v>894000</v>
      </c>
      <c r="F41" s="84">
        <f t="shared" si="1"/>
        <v>894000</v>
      </c>
      <c r="J41" s="34"/>
    </row>
    <row r="42" spans="1:10" ht="12.75" customHeight="1">
      <c r="A42" s="122" t="s">
        <v>57</v>
      </c>
      <c r="B42" s="123"/>
      <c r="C42" s="123"/>
      <c r="D42" s="123"/>
      <c r="E42" s="123"/>
      <c r="F42" s="124"/>
    </row>
    <row r="43" spans="1:10" ht="47.25" customHeight="1">
      <c r="A43" s="85" t="s">
        <v>58</v>
      </c>
      <c r="B43" s="82" t="s">
        <v>59</v>
      </c>
      <c r="C43" s="86">
        <v>90</v>
      </c>
      <c r="D43" s="81" t="s">
        <v>60</v>
      </c>
      <c r="E43" s="87">
        <v>225</v>
      </c>
      <c r="F43" s="87">
        <f>(C43*E43)</f>
        <v>20250</v>
      </c>
    </row>
    <row r="44" spans="1:10" ht="22.5">
      <c r="A44" s="73" t="s">
        <v>61</v>
      </c>
      <c r="B44" s="61" t="s">
        <v>59</v>
      </c>
      <c r="C44" s="74">
        <v>90</v>
      </c>
      <c r="D44" s="72" t="s">
        <v>62</v>
      </c>
      <c r="E44" s="60">
        <v>366</v>
      </c>
      <c r="F44" s="60">
        <f>(C44*E44)</f>
        <v>32940</v>
      </c>
    </row>
    <row r="45" spans="1:10" ht="13.5" customHeight="1">
      <c r="A45" s="106" t="s">
        <v>63</v>
      </c>
      <c r="B45" s="107"/>
      <c r="C45" s="107"/>
      <c r="D45" s="107"/>
      <c r="E45" s="108"/>
      <c r="F45" s="62">
        <f>SUM(F38+F39+F40+F41+F43+F44)</f>
        <v>2429664</v>
      </c>
    </row>
    <row r="46" spans="1:10" ht="12" customHeight="1">
      <c r="A46" s="31"/>
      <c r="B46" s="32"/>
      <c r="C46" s="32"/>
      <c r="D46" s="35"/>
      <c r="E46" s="33"/>
      <c r="F46" s="33"/>
    </row>
    <row r="47" spans="1:10" ht="12" customHeight="1">
      <c r="A47" s="109" t="s">
        <v>64</v>
      </c>
      <c r="B47" s="110"/>
      <c r="C47" s="110"/>
      <c r="D47" s="110"/>
      <c r="E47" s="110"/>
      <c r="F47" s="111"/>
    </row>
    <row r="48" spans="1:10" ht="24" customHeight="1">
      <c r="A48" s="13" t="s">
        <v>65</v>
      </c>
      <c r="B48" s="13" t="s">
        <v>45</v>
      </c>
      <c r="C48" s="13" t="s">
        <v>66</v>
      </c>
      <c r="D48" s="13" t="s">
        <v>28</v>
      </c>
      <c r="E48" s="13" t="s">
        <v>29</v>
      </c>
      <c r="F48" s="13" t="s">
        <v>30</v>
      </c>
    </row>
    <row r="49" spans="1:6">
      <c r="A49" s="36" t="s">
        <v>67</v>
      </c>
      <c r="B49" s="14" t="s">
        <v>49</v>
      </c>
      <c r="C49" s="15">
        <v>30</v>
      </c>
      <c r="D49" s="36" t="s">
        <v>68</v>
      </c>
      <c r="E49" s="16">
        <v>250</v>
      </c>
      <c r="F49" s="71">
        <f>C49*E49</f>
        <v>7500</v>
      </c>
    </row>
    <row r="50" spans="1:6">
      <c r="A50" s="36" t="s">
        <v>69</v>
      </c>
      <c r="B50" s="14" t="s">
        <v>26</v>
      </c>
      <c r="C50" s="15">
        <v>30</v>
      </c>
      <c r="D50" s="36" t="s">
        <v>33</v>
      </c>
      <c r="E50" s="16">
        <v>9000</v>
      </c>
      <c r="F50" s="71">
        <f>C50*E50</f>
        <v>270000</v>
      </c>
    </row>
    <row r="51" spans="1:6" ht="19.5" customHeight="1">
      <c r="A51" s="66" t="s">
        <v>70</v>
      </c>
      <c r="B51" s="67"/>
      <c r="C51" s="68"/>
      <c r="D51" s="67"/>
      <c r="E51" s="69"/>
      <c r="F51" s="75">
        <f t="shared" ref="F51" si="2">C51*E51</f>
        <v>0</v>
      </c>
    </row>
    <row r="52" spans="1:6" ht="13.5" customHeight="1">
      <c r="A52" s="106" t="s">
        <v>71</v>
      </c>
      <c r="B52" s="107"/>
      <c r="C52" s="107"/>
      <c r="D52" s="107"/>
      <c r="E52" s="108"/>
      <c r="F52" s="37">
        <f>SUM(F49:F51)</f>
        <v>277500</v>
      </c>
    </row>
    <row r="53" spans="1:6" ht="12" customHeight="1">
      <c r="A53" s="38"/>
      <c r="B53" s="38"/>
      <c r="C53" s="38"/>
      <c r="D53" s="38"/>
      <c r="E53" s="39"/>
      <c r="F53" s="39"/>
    </row>
    <row r="54" spans="1:6">
      <c r="A54" s="112" t="s">
        <v>72</v>
      </c>
      <c r="B54" s="113"/>
      <c r="C54" s="113"/>
      <c r="D54" s="113"/>
      <c r="E54" s="114"/>
      <c r="F54" s="40">
        <f>F23+F33+F45+F52</f>
        <v>2977164</v>
      </c>
    </row>
    <row r="55" spans="1:6" ht="12" customHeight="1">
      <c r="A55" s="103" t="s">
        <v>73</v>
      </c>
      <c r="B55" s="104"/>
      <c r="C55" s="104"/>
      <c r="D55" s="104"/>
      <c r="E55" s="105"/>
      <c r="F55" s="41">
        <f>F54*0.05</f>
        <v>148858.20000000001</v>
      </c>
    </row>
    <row r="56" spans="1:6" ht="12" customHeight="1">
      <c r="A56" s="97" t="s">
        <v>74</v>
      </c>
      <c r="B56" s="98"/>
      <c r="C56" s="98"/>
      <c r="D56" s="98"/>
      <c r="E56" s="99"/>
      <c r="F56" s="42">
        <f>F55+F54</f>
        <v>3126022.2</v>
      </c>
    </row>
    <row r="57" spans="1:6" ht="12" customHeight="1">
      <c r="A57" s="103" t="s">
        <v>75</v>
      </c>
      <c r="B57" s="104"/>
      <c r="C57" s="104"/>
      <c r="D57" s="104"/>
      <c r="E57" s="105"/>
      <c r="F57" s="41">
        <f>F11</f>
        <v>4000000</v>
      </c>
    </row>
    <row r="58" spans="1:6">
      <c r="A58" s="100" t="s">
        <v>76</v>
      </c>
      <c r="B58" s="101"/>
      <c r="C58" s="101"/>
      <c r="D58" s="101"/>
      <c r="E58" s="102"/>
      <c r="F58" s="43">
        <f>F57-F56</f>
        <v>873977.79999999981</v>
      </c>
    </row>
    <row r="59" spans="1:6" ht="12" customHeight="1">
      <c r="A59" s="44" t="s">
        <v>77</v>
      </c>
      <c r="B59" s="45"/>
      <c r="C59" s="45"/>
      <c r="D59" s="45"/>
      <c r="E59" s="45"/>
      <c r="F59" s="46"/>
    </row>
    <row r="60" spans="1:6" ht="12.75" customHeight="1" thickBot="1">
      <c r="A60" s="47"/>
      <c r="B60" s="45"/>
      <c r="C60" s="45"/>
      <c r="D60" s="45"/>
      <c r="E60" s="45"/>
      <c r="F60" s="46"/>
    </row>
    <row r="61" spans="1:6" ht="15" customHeight="1">
      <c r="A61" s="94" t="s">
        <v>78</v>
      </c>
      <c r="B61" s="95"/>
      <c r="C61" s="95"/>
      <c r="D61" s="95"/>
      <c r="E61" s="96"/>
      <c r="F61" s="46"/>
    </row>
    <row r="62" spans="1:6">
      <c r="A62" s="145" t="s">
        <v>79</v>
      </c>
      <c r="B62" s="138"/>
      <c r="C62" s="138"/>
      <c r="D62" s="138"/>
      <c r="E62" s="146"/>
      <c r="F62" s="46"/>
    </row>
    <row r="63" spans="1:6">
      <c r="A63" s="145" t="s">
        <v>80</v>
      </c>
      <c r="B63" s="138"/>
      <c r="C63" s="138"/>
      <c r="D63" s="138"/>
      <c r="E63" s="146"/>
      <c r="F63" s="46"/>
    </row>
    <row r="64" spans="1:6" ht="27.75" customHeight="1">
      <c r="A64" s="145" t="s">
        <v>81</v>
      </c>
      <c r="B64" s="138"/>
      <c r="C64" s="138"/>
      <c r="D64" s="138"/>
      <c r="E64" s="146"/>
      <c r="F64" s="46"/>
    </row>
    <row r="65" spans="1:6">
      <c r="A65" s="145" t="s">
        <v>82</v>
      </c>
      <c r="B65" s="138"/>
      <c r="C65" s="138"/>
      <c r="D65" s="138"/>
      <c r="E65" s="146"/>
      <c r="F65" s="46"/>
    </row>
    <row r="66" spans="1:6" ht="20.25" customHeight="1">
      <c r="A66" s="145" t="s">
        <v>83</v>
      </c>
      <c r="B66" s="138"/>
      <c r="C66" s="138"/>
      <c r="D66" s="138"/>
      <c r="E66" s="146"/>
      <c r="F66" s="46"/>
    </row>
    <row r="67" spans="1:6" ht="12" thickBot="1">
      <c r="A67" s="147" t="s">
        <v>84</v>
      </c>
      <c r="B67" s="148"/>
      <c r="C67" s="148"/>
      <c r="D67" s="148"/>
      <c r="E67" s="149"/>
      <c r="F67" s="46"/>
    </row>
    <row r="68" spans="1:6" ht="12.75" customHeight="1">
      <c r="A68" s="47"/>
      <c r="B68" s="47"/>
      <c r="C68" s="47"/>
      <c r="D68" s="47"/>
      <c r="E68" s="47"/>
      <c r="F68" s="46"/>
    </row>
    <row r="69" spans="1:6" ht="15" customHeight="1" thickBot="1">
      <c r="A69" s="142" t="s">
        <v>85</v>
      </c>
      <c r="B69" s="143"/>
      <c r="C69" s="144"/>
      <c r="D69" s="48"/>
      <c r="E69" s="48"/>
      <c r="F69" s="46"/>
    </row>
    <row r="70" spans="1:6" ht="12" customHeight="1">
      <c r="A70" s="49" t="s">
        <v>65</v>
      </c>
      <c r="B70" s="50" t="s">
        <v>86</v>
      </c>
      <c r="C70" s="51" t="s">
        <v>87</v>
      </c>
      <c r="D70" s="48"/>
      <c r="E70" s="48"/>
      <c r="F70" s="46"/>
    </row>
    <row r="71" spans="1:6" ht="12" customHeight="1">
      <c r="A71" s="52" t="s">
        <v>88</v>
      </c>
      <c r="B71" s="88">
        <f>F23</f>
        <v>270000</v>
      </c>
      <c r="C71" s="53">
        <f>(B71/B77)</f>
        <v>8.6371747455920175E-2</v>
      </c>
      <c r="D71" s="48"/>
      <c r="E71" s="48"/>
      <c r="F71" s="46" t="s">
        <v>89</v>
      </c>
    </row>
    <row r="72" spans="1:6" ht="12" customHeight="1">
      <c r="A72" s="52" t="s">
        <v>90</v>
      </c>
      <c r="B72" s="88">
        <f>F28</f>
        <v>0</v>
      </c>
      <c r="C72" s="53">
        <v>0</v>
      </c>
      <c r="D72" s="48"/>
      <c r="E72" s="48"/>
      <c r="F72" s="46"/>
    </row>
    <row r="73" spans="1:6" ht="12" customHeight="1">
      <c r="A73" s="52" t="s">
        <v>91</v>
      </c>
      <c r="B73" s="88">
        <f>F33</f>
        <v>0</v>
      </c>
      <c r="C73" s="53">
        <f>(B73/B77)</f>
        <v>0</v>
      </c>
      <c r="D73" s="48"/>
      <c r="E73" s="48"/>
      <c r="F73" s="46"/>
    </row>
    <row r="74" spans="1:6" ht="12" customHeight="1">
      <c r="A74" s="52" t="s">
        <v>44</v>
      </c>
      <c r="B74" s="88">
        <f>F45</f>
        <v>2429664</v>
      </c>
      <c r="C74" s="53">
        <f>(B74/B77)</f>
        <v>0.77723824226200311</v>
      </c>
      <c r="D74" s="48"/>
      <c r="E74" s="48"/>
      <c r="F74" s="46"/>
    </row>
    <row r="75" spans="1:6" ht="12" customHeight="1">
      <c r="A75" s="52" t="s">
        <v>92</v>
      </c>
      <c r="B75" s="88">
        <f>F52</f>
        <v>277500</v>
      </c>
      <c r="C75" s="53">
        <f>(B75/B77)</f>
        <v>8.8770962663029071E-2</v>
      </c>
      <c r="D75" s="54"/>
      <c r="E75" s="54"/>
      <c r="F75" s="46"/>
    </row>
    <row r="76" spans="1:6" ht="12" customHeight="1">
      <c r="A76" s="52" t="s">
        <v>93</v>
      </c>
      <c r="B76" s="88">
        <f>F55</f>
        <v>148858.20000000001</v>
      </c>
      <c r="C76" s="53">
        <f>(B76/B77)</f>
        <v>4.7619047619047623E-2</v>
      </c>
      <c r="D76" s="54"/>
      <c r="E76" s="54"/>
      <c r="F76" s="46"/>
    </row>
    <row r="77" spans="1:6" ht="12.75" customHeight="1" thickBot="1">
      <c r="A77" s="55" t="s">
        <v>94</v>
      </c>
      <c r="B77" s="89">
        <f>SUM(B71:B76)</f>
        <v>3126022.2</v>
      </c>
      <c r="C77" s="56">
        <f>SUM(C71:C76)</f>
        <v>1</v>
      </c>
      <c r="D77" s="54"/>
      <c r="E77" s="54"/>
      <c r="F77" s="46"/>
    </row>
    <row r="78" spans="1:6" ht="12" customHeight="1">
      <c r="A78" s="47"/>
      <c r="B78" s="45"/>
      <c r="C78" s="45"/>
      <c r="D78" s="45"/>
      <c r="E78" s="45"/>
      <c r="F78" s="46"/>
    </row>
    <row r="79" spans="1:6" ht="15.75" customHeight="1" thickBot="1">
      <c r="A79" s="139" t="s">
        <v>95</v>
      </c>
      <c r="B79" s="140"/>
      <c r="C79" s="140"/>
      <c r="D79" s="141"/>
      <c r="E79" s="57"/>
      <c r="F79" s="46"/>
    </row>
    <row r="80" spans="1:6" ht="23.25" thickBot="1">
      <c r="A80" s="76" t="s">
        <v>96</v>
      </c>
      <c r="B80" s="90">
        <v>30</v>
      </c>
      <c r="C80" s="90">
        <v>35</v>
      </c>
      <c r="D80" s="91">
        <v>40</v>
      </c>
      <c r="E80" s="58"/>
      <c r="F80" s="59"/>
    </row>
    <row r="81" spans="1:6" ht="23.25" thickBot="1">
      <c r="A81" s="77" t="s">
        <v>97</v>
      </c>
      <c r="B81" s="92">
        <f>F56/B80</f>
        <v>104200.74</v>
      </c>
      <c r="C81" s="92">
        <f>F56/C80</f>
        <v>89314.92</v>
      </c>
      <c r="D81" s="93">
        <f>F56/D80</f>
        <v>78150.555000000008</v>
      </c>
      <c r="E81" s="58"/>
      <c r="F81" s="59"/>
    </row>
    <row r="82" spans="1:6">
      <c r="A82" s="138" t="s">
        <v>98</v>
      </c>
      <c r="B82" s="138"/>
      <c r="C82" s="138"/>
      <c r="D82" s="138"/>
      <c r="E82" s="47"/>
      <c r="F82" s="47"/>
    </row>
  </sheetData>
  <mergeCells count="35">
    <mergeCell ref="A82:D82"/>
    <mergeCell ref="A79:D79"/>
    <mergeCell ref="A69:C69"/>
    <mergeCell ref="A62:E62"/>
    <mergeCell ref="A63:E63"/>
    <mergeCell ref="A64:E64"/>
    <mergeCell ref="A65:E65"/>
    <mergeCell ref="A66:E66"/>
    <mergeCell ref="A67:E67"/>
    <mergeCell ref="D12:E12"/>
    <mergeCell ref="D10:E10"/>
    <mergeCell ref="D9:E9"/>
    <mergeCell ref="D8:E8"/>
    <mergeCell ref="D13:E13"/>
    <mergeCell ref="D11:E11"/>
    <mergeCell ref="D14:E14"/>
    <mergeCell ref="A16:F16"/>
    <mergeCell ref="A37:F37"/>
    <mergeCell ref="A42:F42"/>
    <mergeCell ref="A18:F18"/>
    <mergeCell ref="A23:E23"/>
    <mergeCell ref="A28:E28"/>
    <mergeCell ref="A33:E33"/>
    <mergeCell ref="A30:F30"/>
    <mergeCell ref="A25:F25"/>
    <mergeCell ref="A35:F35"/>
    <mergeCell ref="A61:E61"/>
    <mergeCell ref="A56:E56"/>
    <mergeCell ref="A58:E58"/>
    <mergeCell ref="A57:E57"/>
    <mergeCell ref="A45:E45"/>
    <mergeCell ref="A47:F47"/>
    <mergeCell ref="A52:E52"/>
    <mergeCell ref="A54:E54"/>
    <mergeCell ref="A55:E55"/>
  </mergeCells>
  <pageMargins left="0.748031" right="0.748031" top="0.98425200000000002" bottom="0.98425200000000002" header="0" footer="0"/>
  <pageSetup scale="9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2022-06-27T22:14:08Z</dcterms:modified>
  <cp:category/>
  <cp:contentStatus/>
</cp:coreProperties>
</file>