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005EB1A0-E2E9-6242-8B4A-3F25FD92B89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Olivo M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62" i="1"/>
  <c r="G61" i="1"/>
  <c r="G60" i="1"/>
  <c r="G59" i="1"/>
  <c r="G42" i="1"/>
  <c r="G41" i="1"/>
  <c r="G40" i="1"/>
  <c r="G39" i="1"/>
  <c r="G28" i="1"/>
  <c r="G27" i="1"/>
  <c r="G26" i="1"/>
  <c r="G25" i="1"/>
  <c r="G24" i="1"/>
  <c r="G23" i="1"/>
  <c r="G22" i="1"/>
  <c r="G48" i="1" l="1"/>
  <c r="G52" i="1" l="1"/>
  <c r="G51" i="1"/>
  <c r="G50" i="1"/>
  <c r="G49" i="1"/>
  <c r="G47" i="1"/>
  <c r="G54" i="1" l="1"/>
  <c r="G58" i="1"/>
  <c r="G63" i="1" s="1"/>
  <c r="G33" i="1" l="1"/>
  <c r="C86" i="1" l="1"/>
  <c r="G12" i="1"/>
  <c r="G38" i="1" l="1"/>
  <c r="G21" i="1"/>
  <c r="G29" i="1" s="1"/>
  <c r="G43" i="1" l="1"/>
  <c r="C84" i="1" s="1"/>
  <c r="C82" i="1"/>
  <c r="C85" i="1"/>
  <c r="G34" i="1"/>
  <c r="C83" i="1" s="1"/>
  <c r="G68" i="1"/>
  <c r="G65" i="1" l="1"/>
  <c r="G66" i="1" s="1"/>
  <c r="G67" i="1" l="1"/>
  <c r="C87" i="1"/>
  <c r="C88" i="1" l="1"/>
  <c r="D87" i="1" s="1"/>
  <c r="D93" i="1"/>
  <c r="C93" i="1"/>
  <c r="E93" i="1"/>
  <c r="G69" i="1"/>
  <c r="D85" i="1" l="1"/>
  <c r="D83" i="1"/>
  <c r="D82" i="1"/>
  <c r="D86" i="1"/>
  <c r="D84" i="1"/>
  <c r="D88" i="1" l="1"/>
</calcChain>
</file>

<file path=xl/sharedStrings.xml><?xml version="1.0" encoding="utf-8"?>
<sst xmlns="http://schemas.openxmlformats.org/spreadsheetml/2006/main" count="168" uniqueCount="112">
  <si>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</si>
  <si>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</si>
  <si>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</si>
  <si>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</si>
  <si>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</si>
  <si>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</si>
  <si>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</si>
  <si>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</si>
  <si>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</si>
  <si>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</si>
  <si>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</si>
  <si>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</si>
  <si>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</si>
  <si>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</si>
  <si>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</si>
  <si>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</si>
  <si>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</si>
  <si>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</si>
  <si>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</si>
  <si>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</si>
  <si>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</si>
  <si>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</si>
  <si>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</si>
  <si>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</si>
  <si>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</si>
  <si>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</si>
  <si>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</si>
  <si>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</si>
  <si>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</si>
  <si>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</si>
  <si>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</si>
  <si>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</si>
  <si>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</si>
  <si>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</si>
  <si>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</si>
  <si>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</si>
  <si>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</si>
  <si>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</si>
  <si>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</si>
  <si>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</si>
  <si>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</si>
  <si>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</si>
  <si>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</si>
  <si>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</si>
  <si>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</si>
  <si>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</si>
  <si>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</si>
  <si>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</si>
  <si>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</si>
  <si>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</si>
  <si>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</si>
  <si>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</si>
  <si>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</si>
  <si>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</si>
  <si>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</si>
  <si>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</si>
  <si>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</si>
  <si>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</si>
  <si>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</si>
  <si>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Local</t>
  </si>
  <si>
    <t>Bajo</t>
  </si>
  <si>
    <t>Riegos</t>
  </si>
  <si>
    <t>Febrero</t>
  </si>
  <si>
    <t>Guano</t>
  </si>
  <si>
    <t>bidón</t>
  </si>
  <si>
    <t>RENDIMIENTO (Kg/Há)</t>
  </si>
  <si>
    <t>PRECIO ESPERADO ($/kg)</t>
  </si>
  <si>
    <t>Agosto</t>
  </si>
  <si>
    <t xml:space="preserve">Rastrajes </t>
  </si>
  <si>
    <t>saco</t>
  </si>
  <si>
    <t>Abril a Julio</t>
  </si>
  <si>
    <t>Mantención sistema riego</t>
  </si>
  <si>
    <t>Incorporacion rastrojos de poda</t>
  </si>
  <si>
    <t>Aplicación guano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</si>
  <si>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</si>
  <si>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</si>
  <si>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</si>
  <si>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</si>
  <si>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</si>
  <si>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</si>
  <si>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</si>
  <si>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</si>
  <si>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</si>
  <si>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</si>
  <si>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</si>
  <si>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</si>
  <si>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</si>
  <si>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</si>
  <si>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</si>
  <si>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</si>
  <si>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 xml:space="preserve"> Un.</t>
  </si>
  <si>
    <t>Olivo Mesa</t>
  </si>
  <si>
    <t>Sevillana</t>
  </si>
  <si>
    <t>Poda altura y mantenimiento</t>
  </si>
  <si>
    <t>Selección aceitunas</t>
  </si>
  <si>
    <t>Proceso elaboración aceitunas / conservación</t>
  </si>
  <si>
    <t>Chipiado de restos de poda</t>
  </si>
  <si>
    <t>Nitrato de calcio</t>
  </si>
  <si>
    <t>Electricidad para riego y bodega</t>
  </si>
  <si>
    <t>Bolsa envasar sellable</t>
  </si>
  <si>
    <t>Sal</t>
  </si>
  <si>
    <t>Ácido Acético</t>
  </si>
  <si>
    <t>Recuperacion Tambor 230 litros, tapa y rejilla</t>
  </si>
  <si>
    <t>Anual / 12 meses</t>
  </si>
  <si>
    <t>Vallenar</t>
  </si>
  <si>
    <t>Alto de Carmen- Vallenar - Freirina - Huasco</t>
  </si>
  <si>
    <t>Heladas - Sequía</t>
  </si>
  <si>
    <t>Rendimiento ( kg/hà)</t>
  </si>
  <si>
    <t>ESCENARIOS COSTO UNITARIO  ($/kg)</t>
  </si>
  <si>
    <t>Costo unitario ($/Kg)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</si>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</sst>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0" fontId="0" fillId="2" borderId="56" xfId="0" applyFont="1" applyFill="1" applyBorder="1" applyAlignment="1"/>
    <xf numFmtId="168" fontId="0" fillId="0" borderId="0" xfId="0" applyNumberFormat="1" applyFont="1" applyAlignment="1"/>
    <xf numFmtId="164" fontId="0" fillId="0" borderId="0" xfId="2" applyFont="1" applyAlignment="1"/>
    <xf numFmtId="49" fontId="2" fillId="3" borderId="54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3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3" fillId="0" borderId="53" xfId="0" applyNumberFormat="1" applyFont="1" applyBorder="1"/>
    <xf numFmtId="49" fontId="3" fillId="2" borderId="54" xfId="0" applyNumberFormat="1" applyFont="1" applyFill="1" applyBorder="1" applyAlignment="1">
      <alignment vertical="center" wrapText="1"/>
    </xf>
    <xf numFmtId="0" fontId="3" fillId="0" borderId="53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11" borderId="53" xfId="0" applyFont="1" applyFill="1" applyBorder="1" applyAlignment="1">
      <alignment horizontal="right" wrapText="1"/>
    </xf>
    <xf numFmtId="0" fontId="3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0" fontId="3" fillId="0" borderId="53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62" xfId="0" applyNumberFormat="1" applyFont="1" applyFill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wrapText="1"/>
    </xf>
    <xf numFmtId="168" fontId="3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wrapText="1"/>
    </xf>
    <xf numFmtId="168" fontId="3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0" fontId="3" fillId="0" borderId="60" xfId="0" applyFont="1" applyFill="1" applyBorder="1" applyAlignment="1">
      <alignment wrapText="1"/>
    </xf>
    <xf numFmtId="0" fontId="3" fillId="0" borderId="60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wrapText="1"/>
    </xf>
    <xf numFmtId="49" fontId="2" fillId="5" borderId="62" xfId="0" applyNumberFormat="1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49" fontId="2" fillId="3" borderId="5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center" vertical="center" wrapText="1"/>
    </xf>
    <xf numFmtId="169" fontId="7" fillId="0" borderId="53" xfId="0" applyNumberFormat="1" applyFont="1" applyFill="1" applyBorder="1" applyAlignment="1">
      <alignment horizontal="center" vertical="center" wrapText="1"/>
    </xf>
    <xf numFmtId="168" fontId="7" fillId="0" borderId="53" xfId="1" applyNumberFormat="1" applyFont="1" applyFill="1" applyBorder="1" applyAlignment="1">
      <alignment horizontal="center" vertical="center" wrapText="1"/>
    </xf>
    <xf numFmtId="168" fontId="3" fillId="0" borderId="53" xfId="1" applyNumberFormat="1" applyFont="1" applyFill="1" applyBorder="1" applyAlignment="1">
      <alignment wrapText="1"/>
    </xf>
    <xf numFmtId="169" fontId="3" fillId="0" borderId="53" xfId="1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/>
    <xf numFmtId="0" fontId="3" fillId="2" borderId="22" xfId="0" applyFont="1" applyFill="1" applyBorder="1" applyAlignment="1">
      <alignment horizontal="center"/>
    </xf>
    <xf numFmtId="3" fontId="3" fillId="2" borderId="22" xfId="0" applyNumberFormat="1" applyFont="1" applyFill="1" applyBorder="1" applyAlignment="1"/>
    <xf numFmtId="49" fontId="2" fillId="5" borderId="53" xfId="0" applyNumberFormat="1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49" fontId="2" fillId="3" borderId="5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170" fontId="7" fillId="0" borderId="53" xfId="0" applyNumberFormat="1" applyFont="1" applyFill="1" applyBorder="1" applyAlignment="1">
      <alignment horizontal="right" vertical="center" wrapText="1"/>
    </xf>
    <xf numFmtId="168" fontId="7" fillId="0" borderId="53" xfId="1" applyNumberFormat="1" applyFont="1" applyFill="1" applyBorder="1" applyAlignment="1">
      <alignment horizontal="left" vertical="center" wrapText="1"/>
    </xf>
    <xf numFmtId="0" fontId="3" fillId="0" borderId="53" xfId="0" applyFont="1" applyBorder="1"/>
    <xf numFmtId="168" fontId="3" fillId="0" borderId="53" xfId="1" applyNumberFormat="1" applyFont="1" applyBorder="1" applyAlignment="1">
      <alignment horizontal="center"/>
    </xf>
    <xf numFmtId="170" fontId="3" fillId="0" borderId="53" xfId="0" applyNumberFormat="1" applyFont="1" applyBorder="1"/>
    <xf numFmtId="168" fontId="3" fillId="0" borderId="53" xfId="1" applyNumberFormat="1" applyFont="1" applyBorder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3" fillId="2" borderId="63" xfId="0" applyFont="1" applyFill="1" applyBorder="1" applyAlignment="1"/>
    <xf numFmtId="3" fontId="3" fillId="2" borderId="63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6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6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2" fillId="9" borderId="49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279400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8597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zoomScaleNormal="100" workbookViewId="0">
      <selection activeCell="F83" sqref="F83"/>
    </sheetView>
  </sheetViews>
  <sheetFormatPr baseColWidth="10" defaultColWidth="10.83203125" defaultRowHeight="11.25" customHeight="1" x14ac:dyDescent="0.2"/>
  <cols>
    <col min="1" max="1" width="4.5" style="1" customWidth="1"/>
    <col min="2" max="2" width="23.1640625" style="1" customWidth="1"/>
    <col min="3" max="3" width="25.5" style="1" customWidth="1"/>
    <col min="4" max="4" width="9.5" style="1" customWidth="1"/>
    <col min="5" max="5" width="21.33203125" style="1" customWidth="1"/>
    <col min="6" max="6" width="29.6640625" style="1" customWidth="1"/>
    <col min="7" max="7" width="15.16406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"/>
      <c r="D8" s="2"/>
      <c r="E8" s="4"/>
      <c r="F8" s="4"/>
      <c r="G8" s="10"/>
    </row>
    <row r="9" spans="1:7" ht="17.25" customHeight="1" x14ac:dyDescent="0.2">
      <c r="A9" s="5"/>
      <c r="B9" s="13" t="s">
        <v>0</v>
      </c>
      <c r="C9" s="14" t="s">
        <v>91</v>
      </c>
      <c r="D9" s="15"/>
      <c r="E9" s="16" t="s">
        <v>65</v>
      </c>
      <c r="F9" s="17"/>
      <c r="G9" s="18">
        <v>4500</v>
      </c>
    </row>
    <row r="10" spans="1:7" ht="15" customHeight="1" x14ac:dyDescent="0.2">
      <c r="A10" s="5"/>
      <c r="B10" s="19" t="s">
        <v>1</v>
      </c>
      <c r="C10" s="20" t="s">
        <v>92</v>
      </c>
      <c r="D10" s="15"/>
      <c r="E10" s="21" t="s">
        <v>2</v>
      </c>
      <c r="F10" s="22"/>
      <c r="G10" s="23" t="s">
        <v>70</v>
      </c>
    </row>
    <row r="11" spans="1:7" ht="14.25" customHeight="1" x14ac:dyDescent="0.2">
      <c r="A11" s="5"/>
      <c r="B11" s="19" t="s">
        <v>3</v>
      </c>
      <c r="C11" s="14" t="s">
        <v>60</v>
      </c>
      <c r="D11" s="15"/>
      <c r="E11" s="21" t="s">
        <v>66</v>
      </c>
      <c r="F11" s="22"/>
      <c r="G11" s="24">
        <v>2139</v>
      </c>
    </row>
    <row r="12" spans="1:7" ht="15.75" customHeight="1" x14ac:dyDescent="0.2">
      <c r="A12" s="5"/>
      <c r="B12" s="19" t="s">
        <v>4</v>
      </c>
      <c r="C12" s="25" t="s">
        <v>57</v>
      </c>
      <c r="D12" s="15"/>
      <c r="E12" s="26" t="s">
        <v>5</v>
      </c>
      <c r="F12" s="27"/>
      <c r="G12" s="24">
        <f>(G11*G9)*1.19</f>
        <v>11454345</v>
      </c>
    </row>
    <row r="13" spans="1:7" ht="14.25" customHeight="1" x14ac:dyDescent="0.2">
      <c r="A13" s="5"/>
      <c r="B13" s="19" t="s">
        <v>6</v>
      </c>
      <c r="C13" s="25" t="s">
        <v>104</v>
      </c>
      <c r="D13" s="15"/>
      <c r="E13" s="21" t="s">
        <v>7</v>
      </c>
      <c r="F13" s="22"/>
      <c r="G13" s="28" t="s">
        <v>59</v>
      </c>
    </row>
    <row r="14" spans="1:7" ht="24.75" customHeight="1" x14ac:dyDescent="0.2">
      <c r="A14" s="5"/>
      <c r="B14" s="19" t="s">
        <v>8</v>
      </c>
      <c r="C14" s="14" t="s">
        <v>105</v>
      </c>
      <c r="D14" s="15"/>
      <c r="E14" s="21" t="s">
        <v>9</v>
      </c>
      <c r="F14" s="22"/>
      <c r="G14" s="29" t="s">
        <v>70</v>
      </c>
    </row>
    <row r="15" spans="1:7" ht="16.5" customHeight="1" x14ac:dyDescent="0.2">
      <c r="A15" s="5"/>
      <c r="B15" s="19" t="s">
        <v>10</v>
      </c>
      <c r="C15" s="30">
        <v>44742</v>
      </c>
      <c r="D15" s="15"/>
      <c r="E15" s="31" t="s">
        <v>11</v>
      </c>
      <c r="F15" s="32"/>
      <c r="G15" s="28" t="s">
        <v>106</v>
      </c>
    </row>
    <row r="16" spans="1:7" ht="12" customHeight="1" x14ac:dyDescent="0.2">
      <c r="A16" s="2"/>
      <c r="B16" s="33"/>
      <c r="C16" s="34"/>
      <c r="D16" s="35"/>
      <c r="E16" s="36"/>
      <c r="F16" s="36"/>
      <c r="G16" s="37"/>
    </row>
    <row r="17" spans="1:7" ht="12" customHeight="1" x14ac:dyDescent="0.2">
      <c r="A17" s="6"/>
      <c r="B17" s="38" t="s">
        <v>12</v>
      </c>
      <c r="C17" s="39"/>
      <c r="D17" s="39"/>
      <c r="E17" s="39"/>
      <c r="F17" s="39"/>
      <c r="G17" s="39"/>
    </row>
    <row r="18" spans="1:7" ht="12" customHeight="1" x14ac:dyDescent="0.2">
      <c r="A18" s="2"/>
      <c r="B18" s="40"/>
      <c r="C18" s="41"/>
      <c r="D18" s="41"/>
      <c r="E18" s="41"/>
      <c r="F18" s="42"/>
      <c r="G18" s="42"/>
    </row>
    <row r="19" spans="1:7" ht="12" customHeight="1" x14ac:dyDescent="0.2">
      <c r="A19" s="5"/>
      <c r="B19" s="43" t="s">
        <v>13</v>
      </c>
      <c r="C19" s="44"/>
      <c r="D19" s="45"/>
      <c r="E19" s="45"/>
      <c r="F19" s="45"/>
      <c r="G19" s="45"/>
    </row>
    <row r="20" spans="1:7" ht="41" customHeight="1" x14ac:dyDescent="0.2">
      <c r="A20" s="6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7" ht="12.75" customHeight="1" x14ac:dyDescent="0.2">
      <c r="A21" s="6"/>
      <c r="B21" s="47" t="s">
        <v>61</v>
      </c>
      <c r="C21" s="48" t="s">
        <v>20</v>
      </c>
      <c r="D21" s="48">
        <v>12</v>
      </c>
      <c r="E21" s="47" t="s">
        <v>76</v>
      </c>
      <c r="F21" s="49">
        <v>25000</v>
      </c>
      <c r="G21" s="50">
        <f t="shared" ref="G21:G28" si="0">F21*D21</f>
        <v>300000</v>
      </c>
    </row>
    <row r="22" spans="1:7" ht="12.75" customHeight="1" x14ac:dyDescent="0.2">
      <c r="A22" s="6"/>
      <c r="B22" s="47" t="s">
        <v>71</v>
      </c>
      <c r="C22" s="48" t="s">
        <v>20</v>
      </c>
      <c r="D22" s="48">
        <v>6</v>
      </c>
      <c r="E22" s="47" t="s">
        <v>76</v>
      </c>
      <c r="F22" s="49">
        <v>50000</v>
      </c>
      <c r="G22" s="50">
        <f t="shared" si="0"/>
        <v>300000</v>
      </c>
    </row>
    <row r="23" spans="1:7" ht="12.75" customHeight="1" x14ac:dyDescent="0.2">
      <c r="A23" s="6"/>
      <c r="B23" s="47" t="s">
        <v>72</v>
      </c>
      <c r="C23" s="48" t="s">
        <v>20</v>
      </c>
      <c r="D23" s="48">
        <v>14</v>
      </c>
      <c r="E23" s="47" t="s">
        <v>67</v>
      </c>
      <c r="F23" s="49">
        <v>25000</v>
      </c>
      <c r="G23" s="50">
        <f t="shared" si="0"/>
        <v>350000</v>
      </c>
    </row>
    <row r="24" spans="1:7" ht="12.75" customHeight="1" x14ac:dyDescent="0.2">
      <c r="A24" s="6"/>
      <c r="B24" s="47" t="s">
        <v>73</v>
      </c>
      <c r="C24" s="48" t="s">
        <v>20</v>
      </c>
      <c r="D24" s="48">
        <v>6</v>
      </c>
      <c r="E24" s="47" t="s">
        <v>77</v>
      </c>
      <c r="F24" s="49">
        <v>25000</v>
      </c>
      <c r="G24" s="50">
        <f t="shared" si="0"/>
        <v>150000</v>
      </c>
    </row>
    <row r="25" spans="1:7" ht="12.75" customHeight="1" x14ac:dyDescent="0.2">
      <c r="A25" s="6"/>
      <c r="B25" s="47" t="s">
        <v>93</v>
      </c>
      <c r="C25" s="48" t="s">
        <v>20</v>
      </c>
      <c r="D25" s="48">
        <v>30</v>
      </c>
      <c r="E25" s="47" t="s">
        <v>67</v>
      </c>
      <c r="F25" s="49">
        <v>25000</v>
      </c>
      <c r="G25" s="50">
        <f t="shared" si="0"/>
        <v>750000</v>
      </c>
    </row>
    <row r="26" spans="1:7" ht="12.75" customHeight="1" x14ac:dyDescent="0.2">
      <c r="A26" s="6"/>
      <c r="B26" s="47" t="s">
        <v>74</v>
      </c>
      <c r="C26" s="48" t="s">
        <v>75</v>
      </c>
      <c r="D26" s="51">
        <v>24</v>
      </c>
      <c r="E26" s="47" t="s">
        <v>78</v>
      </c>
      <c r="F26" s="49">
        <v>25000</v>
      </c>
      <c r="G26" s="50">
        <f t="shared" si="0"/>
        <v>600000</v>
      </c>
    </row>
    <row r="27" spans="1:7" ht="12.75" customHeight="1" x14ac:dyDescent="0.2">
      <c r="A27" s="6"/>
      <c r="B27" s="47" t="s">
        <v>94</v>
      </c>
      <c r="C27" s="51" t="s">
        <v>20</v>
      </c>
      <c r="D27" s="51">
        <v>16</v>
      </c>
      <c r="E27" s="47" t="s">
        <v>78</v>
      </c>
      <c r="F27" s="49">
        <v>25000</v>
      </c>
      <c r="G27" s="50">
        <f t="shared" si="0"/>
        <v>400000</v>
      </c>
    </row>
    <row r="28" spans="1:7" ht="12.75" customHeight="1" x14ac:dyDescent="0.2">
      <c r="A28" s="6"/>
      <c r="B28" s="47" t="s">
        <v>95</v>
      </c>
      <c r="C28" s="51" t="s">
        <v>20</v>
      </c>
      <c r="D28" s="51">
        <v>70</v>
      </c>
      <c r="E28" s="47" t="s">
        <v>76</v>
      </c>
      <c r="F28" s="49">
        <v>25000</v>
      </c>
      <c r="G28" s="50">
        <f t="shared" si="0"/>
        <v>1750000</v>
      </c>
    </row>
    <row r="29" spans="1:7" ht="12.75" customHeight="1" x14ac:dyDescent="0.2">
      <c r="A29" s="6"/>
      <c r="B29" s="52" t="s">
        <v>21</v>
      </c>
      <c r="C29" s="53"/>
      <c r="D29" s="53"/>
      <c r="E29" s="53"/>
      <c r="F29" s="54"/>
      <c r="G29" s="55">
        <f>SUM(G21:G28)</f>
        <v>4600000</v>
      </c>
    </row>
    <row r="30" spans="1:7" ht="12" customHeight="1" x14ac:dyDescent="0.2">
      <c r="A30" s="2"/>
      <c r="B30" s="40"/>
      <c r="C30" s="42"/>
      <c r="D30" s="42"/>
      <c r="E30" s="42"/>
      <c r="F30" s="56"/>
      <c r="G30" s="56"/>
    </row>
    <row r="31" spans="1:7" ht="12" customHeight="1" x14ac:dyDescent="0.2">
      <c r="A31" s="5"/>
      <c r="B31" s="57" t="s">
        <v>22</v>
      </c>
      <c r="C31" s="58"/>
      <c r="D31" s="59"/>
      <c r="E31" s="59"/>
      <c r="F31" s="60"/>
      <c r="G31" s="60"/>
    </row>
    <row r="32" spans="1:7" ht="31" customHeight="1" x14ac:dyDescent="0.2">
      <c r="A32" s="5"/>
      <c r="B32" s="61" t="s">
        <v>14</v>
      </c>
      <c r="C32" s="62" t="s">
        <v>15</v>
      </c>
      <c r="D32" s="62" t="s">
        <v>16</v>
      </c>
      <c r="E32" s="61" t="s">
        <v>17</v>
      </c>
      <c r="F32" s="62" t="s">
        <v>18</v>
      </c>
      <c r="G32" s="61" t="s">
        <v>19</v>
      </c>
    </row>
    <row r="33" spans="1:11" ht="12" customHeight="1" x14ac:dyDescent="0.2">
      <c r="A33" s="8"/>
      <c r="B33" s="47"/>
      <c r="C33" s="48"/>
      <c r="D33" s="48"/>
      <c r="E33" s="63"/>
      <c r="F33" s="64"/>
      <c r="G33" s="65">
        <f>F33*D33</f>
        <v>0</v>
      </c>
    </row>
    <row r="34" spans="1:11" ht="12" customHeight="1" x14ac:dyDescent="0.2">
      <c r="A34" s="5"/>
      <c r="B34" s="66" t="s">
        <v>23</v>
      </c>
      <c r="C34" s="67"/>
      <c r="D34" s="67"/>
      <c r="E34" s="67"/>
      <c r="F34" s="68"/>
      <c r="G34" s="69">
        <f>SUM(G33:G33)</f>
        <v>0</v>
      </c>
    </row>
    <row r="35" spans="1:11" ht="12" customHeight="1" x14ac:dyDescent="0.2">
      <c r="A35" s="2"/>
      <c r="B35" s="70"/>
      <c r="C35" s="71"/>
      <c r="D35" s="71"/>
      <c r="E35" s="71"/>
      <c r="F35" s="72"/>
      <c r="G35" s="72"/>
    </row>
    <row r="36" spans="1:11" ht="12" customHeight="1" x14ac:dyDescent="0.2">
      <c r="A36" s="5"/>
      <c r="B36" s="57" t="s">
        <v>24</v>
      </c>
      <c r="C36" s="58"/>
      <c r="D36" s="59"/>
      <c r="E36" s="59"/>
      <c r="F36" s="60"/>
      <c r="G36" s="60"/>
    </row>
    <row r="37" spans="1:11" ht="24" customHeight="1" x14ac:dyDescent="0.2">
      <c r="A37" s="5"/>
      <c r="B37" s="73" t="s">
        <v>14</v>
      </c>
      <c r="C37" s="73" t="s">
        <v>15</v>
      </c>
      <c r="D37" s="73" t="s">
        <v>16</v>
      </c>
      <c r="E37" s="73" t="s">
        <v>17</v>
      </c>
      <c r="F37" s="74" t="s">
        <v>18</v>
      </c>
      <c r="G37" s="73" t="s">
        <v>19</v>
      </c>
    </row>
    <row r="38" spans="1:11" ht="12.75" customHeight="1" x14ac:dyDescent="0.2">
      <c r="A38" s="6"/>
      <c r="B38" s="63" t="s">
        <v>26</v>
      </c>
      <c r="C38" s="75" t="s">
        <v>25</v>
      </c>
      <c r="D38" s="75">
        <v>1</v>
      </c>
      <c r="E38" s="63" t="s">
        <v>81</v>
      </c>
      <c r="F38" s="76">
        <v>160000</v>
      </c>
      <c r="G38" s="77">
        <f t="shared" ref="G38:G42" si="1">((F38*D38)*0.19)+(F38*D38)</f>
        <v>190400</v>
      </c>
    </row>
    <row r="39" spans="1:11" ht="12.75" customHeight="1" x14ac:dyDescent="0.2">
      <c r="A39" s="6"/>
      <c r="B39" s="63" t="s">
        <v>68</v>
      </c>
      <c r="C39" s="75" t="s">
        <v>25</v>
      </c>
      <c r="D39" s="75">
        <v>1</v>
      </c>
      <c r="E39" s="63" t="s">
        <v>81</v>
      </c>
      <c r="F39" s="76">
        <v>160000</v>
      </c>
      <c r="G39" s="77">
        <f t="shared" si="1"/>
        <v>190400</v>
      </c>
    </row>
    <row r="40" spans="1:11" ht="12.75" customHeight="1" x14ac:dyDescent="0.2">
      <c r="A40" s="6"/>
      <c r="B40" s="47" t="s">
        <v>79</v>
      </c>
      <c r="C40" s="48" t="s">
        <v>25</v>
      </c>
      <c r="D40" s="48">
        <v>1</v>
      </c>
      <c r="E40" s="63" t="s">
        <v>82</v>
      </c>
      <c r="F40" s="76">
        <v>160000</v>
      </c>
      <c r="G40" s="77">
        <f t="shared" si="1"/>
        <v>190400</v>
      </c>
    </row>
    <row r="41" spans="1:11" ht="12.75" customHeight="1" x14ac:dyDescent="0.2">
      <c r="A41" s="6"/>
      <c r="B41" s="78" t="s">
        <v>80</v>
      </c>
      <c r="C41" s="79" t="s">
        <v>25</v>
      </c>
      <c r="D41" s="79">
        <v>2</v>
      </c>
      <c r="E41" s="80" t="s">
        <v>83</v>
      </c>
      <c r="F41" s="76">
        <v>160000</v>
      </c>
      <c r="G41" s="77">
        <f t="shared" si="1"/>
        <v>380800</v>
      </c>
    </row>
    <row r="42" spans="1:11" ht="12.75" customHeight="1" x14ac:dyDescent="0.2">
      <c r="A42" s="6"/>
      <c r="B42" s="47" t="s">
        <v>96</v>
      </c>
      <c r="C42" s="48" t="s">
        <v>25</v>
      </c>
      <c r="D42" s="48">
        <v>5</v>
      </c>
      <c r="E42" s="47" t="s">
        <v>83</v>
      </c>
      <c r="F42" s="76">
        <v>160000</v>
      </c>
      <c r="G42" s="77">
        <f t="shared" si="1"/>
        <v>952000</v>
      </c>
    </row>
    <row r="43" spans="1:11" ht="12.75" customHeight="1" x14ac:dyDescent="0.2">
      <c r="A43" s="5"/>
      <c r="B43" s="66" t="s">
        <v>27</v>
      </c>
      <c r="C43" s="67"/>
      <c r="D43" s="67"/>
      <c r="E43" s="67"/>
      <c r="F43" s="68"/>
      <c r="G43" s="69">
        <f>SUM(G38:G42)</f>
        <v>1904000</v>
      </c>
    </row>
    <row r="44" spans="1:11" ht="12" customHeight="1" x14ac:dyDescent="0.2">
      <c r="A44" s="2"/>
      <c r="B44" s="70"/>
      <c r="C44" s="71"/>
      <c r="D44" s="71"/>
      <c r="E44" s="71"/>
      <c r="F44" s="72"/>
      <c r="G44" s="72"/>
    </row>
    <row r="45" spans="1:11" ht="12" customHeight="1" x14ac:dyDescent="0.2">
      <c r="A45" s="5"/>
      <c r="B45" s="81" t="s">
        <v>28</v>
      </c>
      <c r="C45" s="82"/>
      <c r="D45" s="83"/>
      <c r="E45" s="83"/>
      <c r="F45" s="84"/>
      <c r="G45" s="84"/>
    </row>
    <row r="46" spans="1:11" ht="24" customHeight="1" x14ac:dyDescent="0.2">
      <c r="A46" s="8"/>
      <c r="B46" s="85" t="s">
        <v>29</v>
      </c>
      <c r="C46" s="85" t="s">
        <v>30</v>
      </c>
      <c r="D46" s="85" t="s">
        <v>31</v>
      </c>
      <c r="E46" s="85" t="s">
        <v>17</v>
      </c>
      <c r="F46" s="85" t="s">
        <v>18</v>
      </c>
      <c r="G46" s="85" t="s">
        <v>19</v>
      </c>
      <c r="K46" s="9"/>
    </row>
    <row r="47" spans="1:11" ht="18" customHeight="1" x14ac:dyDescent="0.2">
      <c r="A47" s="6"/>
      <c r="B47" s="86" t="s">
        <v>84</v>
      </c>
      <c r="C47" s="87" t="s">
        <v>85</v>
      </c>
      <c r="D47" s="88">
        <v>4</v>
      </c>
      <c r="E47" s="63" t="s">
        <v>82</v>
      </c>
      <c r="F47" s="89">
        <v>19162</v>
      </c>
      <c r="G47" s="90">
        <f>((F47*D47)*0.19)+(F47*D47)</f>
        <v>91211.12</v>
      </c>
      <c r="I47" s="12"/>
      <c r="J47" s="11"/>
      <c r="K47" s="11"/>
    </row>
    <row r="48" spans="1:11" ht="19.5" customHeight="1" x14ac:dyDescent="0.2">
      <c r="A48" s="6"/>
      <c r="B48" s="86" t="s">
        <v>97</v>
      </c>
      <c r="C48" s="87" t="s">
        <v>85</v>
      </c>
      <c r="D48" s="88">
        <v>4</v>
      </c>
      <c r="E48" s="63" t="s">
        <v>82</v>
      </c>
      <c r="F48" s="89">
        <v>9370</v>
      </c>
      <c r="G48" s="90">
        <f>((F48*D48)*0.19)+(F48*D48)</f>
        <v>44601.2</v>
      </c>
      <c r="I48" s="12"/>
      <c r="J48" s="11"/>
      <c r="K48" s="11"/>
    </row>
    <row r="49" spans="1:11" ht="12.75" customHeight="1" x14ac:dyDescent="0.2">
      <c r="A49" s="6"/>
      <c r="B49" s="86" t="s">
        <v>86</v>
      </c>
      <c r="C49" s="87" t="s">
        <v>85</v>
      </c>
      <c r="D49" s="88">
        <v>3</v>
      </c>
      <c r="E49" s="63" t="s">
        <v>82</v>
      </c>
      <c r="F49" s="89">
        <v>18590</v>
      </c>
      <c r="G49" s="90">
        <f>((F49*D49)*0.19)+(F49*D49)</f>
        <v>66366.3</v>
      </c>
      <c r="I49" s="12"/>
      <c r="J49" s="11"/>
      <c r="K49" s="11"/>
    </row>
    <row r="50" spans="1:11" ht="23.25" customHeight="1" x14ac:dyDescent="0.2">
      <c r="A50" s="6"/>
      <c r="B50" s="47" t="s">
        <v>63</v>
      </c>
      <c r="C50" s="48" t="s">
        <v>69</v>
      </c>
      <c r="D50" s="91">
        <v>200</v>
      </c>
      <c r="E50" s="47" t="s">
        <v>62</v>
      </c>
      <c r="F50" s="64">
        <v>3003</v>
      </c>
      <c r="G50" s="90">
        <f>((F50*D50)*0.19)+(F50*D50)</f>
        <v>714714</v>
      </c>
      <c r="I50" s="12"/>
      <c r="J50" s="11"/>
      <c r="K50" s="11"/>
    </row>
    <row r="51" spans="1:11" ht="12.75" customHeight="1" x14ac:dyDescent="0.2">
      <c r="A51" s="6"/>
      <c r="B51" s="86" t="s">
        <v>87</v>
      </c>
      <c r="C51" s="87" t="s">
        <v>64</v>
      </c>
      <c r="D51" s="88">
        <v>2</v>
      </c>
      <c r="E51" s="63" t="s">
        <v>67</v>
      </c>
      <c r="F51" s="89">
        <v>37480</v>
      </c>
      <c r="G51" s="90">
        <f t="shared" ref="G51:G53" si="2">((F51*D51)*0.19)+(F51*D51)</f>
        <v>89202.4</v>
      </c>
      <c r="I51" s="12"/>
      <c r="J51" s="11"/>
      <c r="K51" s="11"/>
    </row>
    <row r="52" spans="1:11" ht="12.75" customHeight="1" x14ac:dyDescent="0.2">
      <c r="A52" s="6"/>
      <c r="B52" s="47" t="s">
        <v>88</v>
      </c>
      <c r="C52" s="48" t="s">
        <v>58</v>
      </c>
      <c r="D52" s="91">
        <v>3</v>
      </c>
      <c r="E52" s="47" t="s">
        <v>83</v>
      </c>
      <c r="F52" s="64">
        <v>9970</v>
      </c>
      <c r="G52" s="90">
        <f t="shared" si="2"/>
        <v>35592.9</v>
      </c>
      <c r="I52" s="12"/>
      <c r="J52" s="11"/>
      <c r="K52" s="11"/>
    </row>
    <row r="53" spans="1:11" ht="12.75" customHeight="1" x14ac:dyDescent="0.2">
      <c r="A53" s="6"/>
      <c r="B53" s="47" t="s">
        <v>89</v>
      </c>
      <c r="C53" s="48" t="s">
        <v>75</v>
      </c>
      <c r="D53" s="91">
        <v>3</v>
      </c>
      <c r="E53" s="47" t="s">
        <v>83</v>
      </c>
      <c r="F53" s="64">
        <v>36159</v>
      </c>
      <c r="G53" s="90">
        <f t="shared" si="2"/>
        <v>129087.63</v>
      </c>
      <c r="I53" s="12"/>
      <c r="J53" s="11"/>
      <c r="K53" s="11"/>
    </row>
    <row r="54" spans="1:11" ht="13.5" customHeight="1" x14ac:dyDescent="0.2">
      <c r="A54" s="5"/>
      <c r="B54" s="66" t="s">
        <v>32</v>
      </c>
      <c r="C54" s="67"/>
      <c r="D54" s="67"/>
      <c r="E54" s="67"/>
      <c r="F54" s="68"/>
      <c r="G54" s="69">
        <f>SUM(G47:G53)</f>
        <v>1170775.55</v>
      </c>
      <c r="I54" s="12"/>
    </row>
    <row r="55" spans="1:11" ht="12" customHeight="1" x14ac:dyDescent="0.2">
      <c r="A55" s="2"/>
      <c r="B55" s="92"/>
      <c r="C55" s="92"/>
      <c r="D55" s="92"/>
      <c r="E55" s="93"/>
      <c r="F55" s="94"/>
      <c r="G55" s="94"/>
      <c r="I55" s="12"/>
    </row>
    <row r="56" spans="1:11" ht="12" customHeight="1" x14ac:dyDescent="0.2">
      <c r="A56" s="8"/>
      <c r="B56" s="95" t="s">
        <v>33</v>
      </c>
      <c r="C56" s="96"/>
      <c r="D56" s="96"/>
      <c r="E56" s="96"/>
      <c r="F56" s="97"/>
      <c r="G56" s="97"/>
      <c r="I56" s="12"/>
    </row>
    <row r="57" spans="1:11" ht="24" customHeight="1" x14ac:dyDescent="0.2">
      <c r="A57" s="8"/>
      <c r="B57" s="98" t="s">
        <v>34</v>
      </c>
      <c r="C57" s="85" t="s">
        <v>30</v>
      </c>
      <c r="D57" s="85" t="s">
        <v>31</v>
      </c>
      <c r="E57" s="98" t="s">
        <v>17</v>
      </c>
      <c r="F57" s="85" t="s">
        <v>18</v>
      </c>
      <c r="G57" s="98" t="s">
        <v>19</v>
      </c>
      <c r="I57" s="12"/>
    </row>
    <row r="58" spans="1:11" ht="12.75" customHeight="1" x14ac:dyDescent="0.2">
      <c r="A58" s="8"/>
      <c r="B58" s="99" t="s">
        <v>98</v>
      </c>
      <c r="C58" s="87" t="s">
        <v>90</v>
      </c>
      <c r="D58" s="100">
        <v>3</v>
      </c>
      <c r="E58" s="99" t="s">
        <v>103</v>
      </c>
      <c r="F58" s="101">
        <v>132252</v>
      </c>
      <c r="G58" s="65">
        <f t="shared" ref="G58:G62" si="3">((F58*D58)*0.19)+(F58*D58)</f>
        <v>472139.64</v>
      </c>
      <c r="I58" s="12"/>
      <c r="J58" s="11"/>
      <c r="K58" s="11"/>
    </row>
    <row r="59" spans="1:11" ht="12.75" customHeight="1" x14ac:dyDescent="0.2">
      <c r="A59" s="8"/>
      <c r="B59" s="102" t="s">
        <v>99</v>
      </c>
      <c r="C59" s="103" t="s">
        <v>90</v>
      </c>
      <c r="D59" s="104">
        <v>5000</v>
      </c>
      <c r="E59" s="47" t="s">
        <v>76</v>
      </c>
      <c r="F59" s="105">
        <v>105</v>
      </c>
      <c r="G59" s="65">
        <f t="shared" si="3"/>
        <v>624750</v>
      </c>
      <c r="I59" s="12"/>
      <c r="J59" s="11"/>
      <c r="K59" s="11"/>
    </row>
    <row r="60" spans="1:11" ht="12.75" customHeight="1" x14ac:dyDescent="0.2">
      <c r="A60" s="8"/>
      <c r="B60" s="102" t="s">
        <v>100</v>
      </c>
      <c r="C60" s="103" t="s">
        <v>75</v>
      </c>
      <c r="D60" s="104">
        <v>400</v>
      </c>
      <c r="E60" s="47" t="s">
        <v>76</v>
      </c>
      <c r="F60" s="105">
        <v>166</v>
      </c>
      <c r="G60" s="65">
        <f t="shared" si="3"/>
        <v>79016</v>
      </c>
      <c r="I60" s="12"/>
      <c r="J60" s="11"/>
      <c r="K60" s="11"/>
    </row>
    <row r="61" spans="1:11" ht="12.75" customHeight="1" x14ac:dyDescent="0.2">
      <c r="A61" s="8"/>
      <c r="B61" s="102" t="s">
        <v>101</v>
      </c>
      <c r="C61" s="103" t="s">
        <v>58</v>
      </c>
      <c r="D61" s="104">
        <v>40</v>
      </c>
      <c r="E61" s="47" t="s">
        <v>76</v>
      </c>
      <c r="F61" s="105">
        <v>1653</v>
      </c>
      <c r="G61" s="65">
        <f t="shared" si="3"/>
        <v>78682.8</v>
      </c>
      <c r="I61" s="12"/>
      <c r="J61" s="11"/>
      <c r="K61" s="11"/>
    </row>
    <row r="62" spans="1:11" ht="12.75" customHeight="1" x14ac:dyDescent="0.2">
      <c r="A62" s="8"/>
      <c r="B62" s="102" t="s">
        <v>102</v>
      </c>
      <c r="C62" s="103" t="s">
        <v>90</v>
      </c>
      <c r="D62" s="104">
        <v>5</v>
      </c>
      <c r="E62" s="47" t="s">
        <v>76</v>
      </c>
      <c r="F62" s="105">
        <v>40227</v>
      </c>
      <c r="G62" s="65">
        <f t="shared" si="3"/>
        <v>239350.65</v>
      </c>
      <c r="I62" s="12"/>
      <c r="J62" s="11"/>
      <c r="K62" s="11"/>
    </row>
    <row r="63" spans="1:11" ht="13.5" customHeight="1" x14ac:dyDescent="0.2">
      <c r="A63" s="8"/>
      <c r="B63" s="106" t="s">
        <v>35</v>
      </c>
      <c r="C63" s="107"/>
      <c r="D63" s="107"/>
      <c r="E63" s="107"/>
      <c r="F63" s="108"/>
      <c r="G63" s="109">
        <f>SUM(G58:G62)</f>
        <v>1493939.09</v>
      </c>
    </row>
    <row r="64" spans="1:11" ht="12" customHeight="1" x14ac:dyDescent="0.2">
      <c r="A64" s="2"/>
      <c r="B64" s="110"/>
      <c r="C64" s="110"/>
      <c r="D64" s="110"/>
      <c r="E64" s="110"/>
      <c r="F64" s="111"/>
      <c r="G64" s="111"/>
    </row>
    <row r="65" spans="1:7" ht="12" customHeight="1" x14ac:dyDescent="0.2">
      <c r="A65" s="8"/>
      <c r="B65" s="112" t="s">
        <v>36</v>
      </c>
      <c r="C65" s="113"/>
      <c r="D65" s="113"/>
      <c r="E65" s="113"/>
      <c r="F65" s="113"/>
      <c r="G65" s="114">
        <f>G29+G34+G43+G54+G63</f>
        <v>9168714.6400000006</v>
      </c>
    </row>
    <row r="66" spans="1:7" ht="12" customHeight="1" x14ac:dyDescent="0.2">
      <c r="A66" s="8"/>
      <c r="B66" s="115" t="s">
        <v>37</v>
      </c>
      <c r="C66" s="116"/>
      <c r="D66" s="116"/>
      <c r="E66" s="116"/>
      <c r="F66" s="116"/>
      <c r="G66" s="117">
        <f>G65*0.05</f>
        <v>458435.73200000008</v>
      </c>
    </row>
    <row r="67" spans="1:7" ht="12" customHeight="1" x14ac:dyDescent="0.2">
      <c r="A67" s="8"/>
      <c r="B67" s="118" t="s">
        <v>38</v>
      </c>
      <c r="C67" s="119"/>
      <c r="D67" s="119"/>
      <c r="E67" s="119"/>
      <c r="F67" s="119"/>
      <c r="G67" s="120">
        <f>G66+G65</f>
        <v>9627150.3720000014</v>
      </c>
    </row>
    <row r="68" spans="1:7" ht="12" customHeight="1" x14ac:dyDescent="0.2">
      <c r="A68" s="8"/>
      <c r="B68" s="115" t="s">
        <v>39</v>
      </c>
      <c r="C68" s="116"/>
      <c r="D68" s="116"/>
      <c r="E68" s="116"/>
      <c r="F68" s="116"/>
      <c r="G68" s="117">
        <f>G12</f>
        <v>11454345</v>
      </c>
    </row>
    <row r="69" spans="1:7" ht="12" customHeight="1" x14ac:dyDescent="0.2">
      <c r="A69" s="8"/>
      <c r="B69" s="121" t="s">
        <v>40</v>
      </c>
      <c r="C69" s="122"/>
      <c r="D69" s="122"/>
      <c r="E69" s="122"/>
      <c r="F69" s="122"/>
      <c r="G69" s="123">
        <f>G68-G67</f>
        <v>1827194.6279999986</v>
      </c>
    </row>
    <row r="70" spans="1:7" ht="12" customHeight="1" x14ac:dyDescent="0.2">
      <c r="A70" s="8"/>
      <c r="B70" s="124" t="s">
        <v>110</v>
      </c>
      <c r="C70" s="125"/>
      <c r="D70" s="125"/>
      <c r="E70" s="125"/>
      <c r="F70" s="125"/>
      <c r="G70" s="126"/>
    </row>
    <row r="71" spans="1:7" ht="12.75" customHeight="1" thickBot="1" x14ac:dyDescent="0.25">
      <c r="A71" s="8"/>
      <c r="B71" s="127"/>
      <c r="C71" s="125"/>
      <c r="D71" s="125"/>
      <c r="E71" s="125"/>
      <c r="F71" s="125"/>
      <c r="G71" s="126"/>
    </row>
    <row r="72" spans="1:7" ht="12" customHeight="1" x14ac:dyDescent="0.2">
      <c r="A72" s="8"/>
      <c r="B72" s="128" t="s">
        <v>111</v>
      </c>
      <c r="C72" s="129"/>
      <c r="D72" s="129"/>
      <c r="E72" s="129"/>
      <c r="F72" s="130"/>
      <c r="G72" s="126"/>
    </row>
    <row r="73" spans="1:7" ht="12" customHeight="1" x14ac:dyDescent="0.2">
      <c r="A73" s="8"/>
      <c r="B73" s="131" t="s">
        <v>41</v>
      </c>
      <c r="C73" s="132"/>
      <c r="D73" s="132"/>
      <c r="E73" s="132"/>
      <c r="F73" s="133"/>
      <c r="G73" s="126"/>
    </row>
    <row r="74" spans="1:7" ht="12" customHeight="1" x14ac:dyDescent="0.2">
      <c r="A74" s="8"/>
      <c r="B74" s="131" t="s">
        <v>42</v>
      </c>
      <c r="C74" s="132"/>
      <c r="D74" s="132"/>
      <c r="E74" s="132"/>
      <c r="F74" s="133"/>
      <c r="G74" s="126"/>
    </row>
    <row r="75" spans="1:7" ht="12" customHeight="1" x14ac:dyDescent="0.2">
      <c r="A75" s="8"/>
      <c r="B75" s="131" t="s">
        <v>43</v>
      </c>
      <c r="C75" s="132"/>
      <c r="D75" s="132"/>
      <c r="E75" s="132"/>
      <c r="F75" s="133"/>
      <c r="G75" s="126"/>
    </row>
    <row r="76" spans="1:7" ht="12" customHeight="1" x14ac:dyDescent="0.2">
      <c r="A76" s="8"/>
      <c r="B76" s="131" t="s">
        <v>44</v>
      </c>
      <c r="C76" s="132"/>
      <c r="D76" s="132"/>
      <c r="E76" s="132"/>
      <c r="F76" s="133"/>
      <c r="G76" s="126"/>
    </row>
    <row r="77" spans="1:7" ht="12" customHeight="1" x14ac:dyDescent="0.2">
      <c r="A77" s="8"/>
      <c r="B77" s="131" t="s">
        <v>45</v>
      </c>
      <c r="C77" s="132"/>
      <c r="D77" s="132"/>
      <c r="E77" s="132"/>
      <c r="F77" s="133"/>
      <c r="G77" s="126"/>
    </row>
    <row r="78" spans="1:7" ht="12.75" customHeight="1" thickBot="1" x14ac:dyDescent="0.25">
      <c r="A78" s="8"/>
      <c r="B78" s="134" t="s">
        <v>46</v>
      </c>
      <c r="C78" s="135"/>
      <c r="D78" s="135"/>
      <c r="E78" s="135"/>
      <c r="F78" s="136"/>
      <c r="G78" s="126"/>
    </row>
    <row r="79" spans="1:7" ht="12.75" customHeight="1" x14ac:dyDescent="0.2">
      <c r="A79" s="8"/>
      <c r="B79" s="127"/>
      <c r="C79" s="132"/>
      <c r="D79" s="132"/>
      <c r="E79" s="132"/>
      <c r="F79" s="132"/>
      <c r="G79" s="126"/>
    </row>
    <row r="80" spans="1:7" ht="15" customHeight="1" thickBot="1" x14ac:dyDescent="0.25">
      <c r="A80" s="8"/>
      <c r="B80" s="137" t="s">
        <v>47</v>
      </c>
      <c r="C80" s="138"/>
      <c r="D80" s="139"/>
      <c r="E80" s="140"/>
      <c r="F80" s="140"/>
      <c r="G80" s="126"/>
    </row>
    <row r="81" spans="1:7" ht="12" customHeight="1" x14ac:dyDescent="0.2">
      <c r="A81" s="8"/>
      <c r="B81" s="141" t="s">
        <v>34</v>
      </c>
      <c r="C81" s="142" t="s">
        <v>48</v>
      </c>
      <c r="D81" s="143" t="s">
        <v>49</v>
      </c>
      <c r="E81" s="140"/>
      <c r="F81" s="140"/>
      <c r="G81" s="126"/>
    </row>
    <row r="82" spans="1:7" ht="12" customHeight="1" x14ac:dyDescent="0.2">
      <c r="A82" s="8"/>
      <c r="B82" s="144" t="s">
        <v>50</v>
      </c>
      <c r="C82" s="145">
        <f>+G29</f>
        <v>4600000</v>
      </c>
      <c r="D82" s="146">
        <f>(C82/C88)</f>
        <v>0.47781532668055426</v>
      </c>
      <c r="E82" s="140"/>
      <c r="F82" s="140"/>
      <c r="G82" s="126"/>
    </row>
    <row r="83" spans="1:7" ht="12" customHeight="1" x14ac:dyDescent="0.2">
      <c r="A83" s="8"/>
      <c r="B83" s="144" t="s">
        <v>51</v>
      </c>
      <c r="C83" s="145">
        <f>+G34</f>
        <v>0</v>
      </c>
      <c r="D83" s="146">
        <f>+C83/C88</f>
        <v>0</v>
      </c>
      <c r="E83" s="140"/>
      <c r="F83" s="140"/>
      <c r="G83" s="126"/>
    </row>
    <row r="84" spans="1:7" ht="12" customHeight="1" x14ac:dyDescent="0.2">
      <c r="A84" s="8"/>
      <c r="B84" s="144" t="s">
        <v>52</v>
      </c>
      <c r="C84" s="145">
        <f>+G43</f>
        <v>1904000</v>
      </c>
      <c r="D84" s="146">
        <f>(C84/C88)</f>
        <v>0.19777399608690768</v>
      </c>
      <c r="E84" s="140"/>
      <c r="F84" s="140"/>
      <c r="G84" s="126"/>
    </row>
    <row r="85" spans="1:7" ht="12" customHeight="1" x14ac:dyDescent="0.2">
      <c r="A85" s="8"/>
      <c r="B85" s="144" t="s">
        <v>29</v>
      </c>
      <c r="C85" s="145">
        <f>+G54</f>
        <v>1170775.55</v>
      </c>
      <c r="D85" s="146">
        <f>(C85/C88)</f>
        <v>0.1216118482375773</v>
      </c>
      <c r="E85" s="140"/>
      <c r="F85" s="140"/>
      <c r="G85" s="126"/>
    </row>
    <row r="86" spans="1:7" ht="12" customHeight="1" x14ac:dyDescent="0.2">
      <c r="A86" s="8"/>
      <c r="B86" s="144" t="s">
        <v>53</v>
      </c>
      <c r="C86" s="147">
        <f>+G63</f>
        <v>1493939.09</v>
      </c>
      <c r="D86" s="146">
        <f>(C86/C88)</f>
        <v>0.15517978137591304</v>
      </c>
      <c r="E86" s="148"/>
      <c r="F86" s="148"/>
      <c r="G86" s="126"/>
    </row>
    <row r="87" spans="1:7" ht="12" customHeight="1" x14ac:dyDescent="0.2">
      <c r="A87" s="8"/>
      <c r="B87" s="144" t="s">
        <v>54</v>
      </c>
      <c r="C87" s="147">
        <f>+G66</f>
        <v>458435.73200000008</v>
      </c>
      <c r="D87" s="146">
        <f>(C87/C88)</f>
        <v>4.7619047619047623E-2</v>
      </c>
      <c r="E87" s="148"/>
      <c r="F87" s="148"/>
      <c r="G87" s="126"/>
    </row>
    <row r="88" spans="1:7" ht="12.75" customHeight="1" thickBot="1" x14ac:dyDescent="0.25">
      <c r="A88" s="8"/>
      <c r="B88" s="149" t="s">
        <v>55</v>
      </c>
      <c r="C88" s="150">
        <f>SUM(C82:C87)</f>
        <v>9627150.3720000014</v>
      </c>
      <c r="D88" s="151">
        <f>SUM(D82:D87)</f>
        <v>1</v>
      </c>
      <c r="E88" s="148"/>
      <c r="F88" s="148"/>
      <c r="G88" s="126"/>
    </row>
    <row r="89" spans="1:7" ht="12" customHeight="1" x14ac:dyDescent="0.2">
      <c r="A89" s="8"/>
      <c r="B89" s="127"/>
      <c r="C89" s="125"/>
      <c r="D89" s="125"/>
      <c r="E89" s="125"/>
      <c r="F89" s="125"/>
      <c r="G89" s="126"/>
    </row>
    <row r="90" spans="1:7" ht="12.75" customHeight="1" x14ac:dyDescent="0.2">
      <c r="A90" s="8"/>
      <c r="B90" s="152"/>
      <c r="C90" s="125"/>
      <c r="D90" s="125"/>
      <c r="E90" s="125"/>
      <c r="F90" s="125"/>
      <c r="G90" s="126"/>
    </row>
    <row r="91" spans="1:7" ht="12" customHeight="1" thickBot="1" x14ac:dyDescent="0.25">
      <c r="A91" s="7"/>
      <c r="B91" s="153"/>
      <c r="C91" s="154" t="s">
        <v>108</v>
      </c>
      <c r="D91" s="155"/>
      <c r="E91" s="156"/>
      <c r="F91" s="157"/>
      <c r="G91" s="126"/>
    </row>
    <row r="92" spans="1:7" ht="12" customHeight="1" x14ac:dyDescent="0.2">
      <c r="A92" s="8"/>
      <c r="B92" s="158" t="s">
        <v>107</v>
      </c>
      <c r="C92" s="159">
        <v>3500</v>
      </c>
      <c r="D92" s="159">
        <v>4000</v>
      </c>
      <c r="E92" s="160">
        <v>4500</v>
      </c>
      <c r="F92" s="161"/>
      <c r="G92" s="162"/>
    </row>
    <row r="93" spans="1:7" ht="12.75" customHeight="1" thickBot="1" x14ac:dyDescent="0.25">
      <c r="A93" s="8"/>
      <c r="B93" s="149" t="s">
        <v>109</v>
      </c>
      <c r="C93" s="150">
        <f>+G67/C92</f>
        <v>2750.6143920000004</v>
      </c>
      <c r="D93" s="150">
        <f>+G67/D92</f>
        <v>2406.7875930000005</v>
      </c>
      <c r="E93" s="163">
        <f>+G67/E92</f>
        <v>2139.3667493333337</v>
      </c>
      <c r="F93" s="161"/>
      <c r="G93" s="162"/>
    </row>
    <row r="94" spans="1:7" ht="15.5" customHeight="1" x14ac:dyDescent="0.2">
      <c r="A94" s="8"/>
      <c r="B94" s="124" t="s">
        <v>56</v>
      </c>
      <c r="C94" s="132"/>
      <c r="D94" s="132"/>
      <c r="E94" s="132"/>
      <c r="F94" s="132"/>
      <c r="G94" s="13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2022-07-07T12:26:44Z</dcterms:modified>
</cp:coreProperties>
</file>