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enegasv\Desktop\Área Osorno (03-03-2022)\FICHAS TÉCNICAS\2022\"/>
    </mc:Choice>
  </mc:AlternateContent>
  <bookViews>
    <workbookView xWindow="0" yWindow="0" windowWidth="20490" windowHeight="7455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F84" i="1"/>
  <c r="C80" i="1" l="1"/>
  <c r="G45" i="1"/>
  <c r="G53" i="1" s="1"/>
  <c r="G12" i="1"/>
  <c r="G56" i="1" s="1"/>
  <c r="C75" i="1" l="1"/>
  <c r="C78" i="1" l="1"/>
  <c r="G51" i="1"/>
  <c r="G31" i="1"/>
  <c r="G21" i="1"/>
  <c r="G27" i="1" l="1"/>
  <c r="G38" i="1" l="1"/>
  <c r="F86" i="1" l="1"/>
  <c r="F85" i="1"/>
  <c r="G44" i="1" l="1"/>
  <c r="G43" i="1"/>
  <c r="G41" i="1"/>
  <c r="G40" i="1"/>
  <c r="G37" i="1"/>
  <c r="C77" i="1" l="1"/>
  <c r="G22" i="1"/>
  <c r="C74" i="1" s="1"/>
  <c r="G32" i="1"/>
  <c r="C76" i="1" l="1"/>
  <c r="G54" i="1"/>
  <c r="G55" i="1" s="1"/>
  <c r="G57" i="1" s="1"/>
  <c r="C79" i="1" l="1"/>
  <c r="D77" i="1" s="1"/>
  <c r="E93" i="1"/>
  <c r="D93" i="1"/>
  <c r="C93" i="1"/>
  <c r="D74" i="1" l="1"/>
  <c r="D76" i="1"/>
  <c r="D78" i="1"/>
  <c r="D79" i="1"/>
  <c r="D80" i="1" l="1"/>
</calcChain>
</file>

<file path=xl/sharedStrings.xml><?xml version="1.0" encoding="utf-8"?>
<sst xmlns="http://schemas.openxmlformats.org/spreadsheetml/2006/main" count="138" uniqueCount="108">
  <si>
    <t>RUBRO O CULTIVO</t>
  </si>
  <si>
    <t>VARIEDAD</t>
  </si>
  <si>
    <t>FECHA ESTIMADA  PRECIO VENTA</t>
  </si>
  <si>
    <t>NIVEL TECNOLÓGICO</t>
  </si>
  <si>
    <t>REGIÓN</t>
  </si>
  <si>
    <t>AGENCIA DE ÁREA</t>
  </si>
  <si>
    <t>Agroindustria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</si>
  <si>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</si>
  <si>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</si>
  <si>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</si>
  <si>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</si>
  <si>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</si>
  <si>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</si>
  <si>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</si>
  <si>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</si>
  <si>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</si>
  <si>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</si>
  <si>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</si>
  <si>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</si>
  <si>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</si>
  <si>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</si>
  <si>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</si>
  <si>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</si>
  <si>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</si>
  <si>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</si>
  <si>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</si>
  <si>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</si>
  <si>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</si>
  <si>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</si>
  <si>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</si>
  <si>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</si>
  <si>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</si>
  <si>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</si>
  <si>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</si>
  <si>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</si>
  <si>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</si>
  <si>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</si>
  <si>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</si>
  <si>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</si>
  <si>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</si>
  <si>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</si>
  <si>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</si>
  <si>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</si>
  <si>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</si>
  <si>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</si>
  <si>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</si>
  <si>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</si>
  <si>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</si>
  <si>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</si>
  <si>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</si>
  <si>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</si>
  <si>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</si>
  <si>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</si>
  <si>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</si>
  <si>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</si>
  <si>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</si>
  <si>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BOVINOS  DE  LECHE</t>
  </si>
  <si>
    <t>MEDIO</t>
  </si>
  <si>
    <t>LOS LAGOS</t>
  </si>
  <si>
    <t xml:space="preserve">Anual </t>
  </si>
  <si>
    <t>Varias labores (7)</t>
  </si>
  <si>
    <t>Anual</t>
  </si>
  <si>
    <t>FARMACOS</t>
  </si>
  <si>
    <t>Vacuna Clostridial(1)</t>
  </si>
  <si>
    <t>Primavera</t>
  </si>
  <si>
    <t>Ivermectina(2)</t>
  </si>
  <si>
    <t>Frasco 500 cc</t>
  </si>
  <si>
    <t>Otoño y primavera</t>
  </si>
  <si>
    <t>ALIMENTACION</t>
  </si>
  <si>
    <t>kg MS</t>
  </si>
  <si>
    <t>invierno</t>
  </si>
  <si>
    <t>sacos.</t>
  </si>
  <si>
    <t>kg.</t>
  </si>
  <si>
    <t>Traslados internos</t>
  </si>
  <si>
    <t>INGRESO ESPERADO, CON IVA ($)</t>
  </si>
  <si>
    <t>DESTINO PRODUCCIÓN</t>
  </si>
  <si>
    <t>Servicios de Maquinarias</t>
  </si>
  <si>
    <t>Bolos</t>
  </si>
  <si>
    <t>diciembre</t>
  </si>
  <si>
    <t>PRECIO ESPERADO ($/lt)</t>
  </si>
  <si>
    <t>CATEGORIA</t>
  </si>
  <si>
    <t>Época</t>
  </si>
  <si>
    <t>anual</t>
  </si>
  <si>
    <t>Otoño</t>
  </si>
  <si>
    <t>Vaca desecho (2 cab de 500 kg c/u)</t>
  </si>
  <si>
    <t>Ingresos  esperados</t>
  </si>
  <si>
    <t>OVERO  COLORADO Y RAZAS LECHERAS</t>
  </si>
  <si>
    <t>OSORNO</t>
  </si>
  <si>
    <t>PUERTO OCTAY</t>
  </si>
  <si>
    <t>SEQUÍA</t>
  </si>
  <si>
    <t>Heno (3) fardos de 25 kg</t>
  </si>
  <si>
    <t>COSTOS DIRECTOS DE PRODUCCIÓN POR PLANTEL DE 23 VIENTRES (INCLUYE IVA)</t>
  </si>
  <si>
    <t>7. Sobre el rebaño de 23 vientres se estima la siguiente venta:</t>
  </si>
  <si>
    <t>8. Se considera 65% de parición, 20% de reposición</t>
  </si>
  <si>
    <t>9. Se incluye vacunación, desparasitación, señalada y/o areteo, por un período de 90 días</t>
  </si>
  <si>
    <t>10. Detalle de ingresos</t>
  </si>
  <si>
    <t>Venta de  Leche</t>
  </si>
  <si>
    <t>(*): Este valor representa el valor mìnimo de venta del producto</t>
  </si>
  <si>
    <t>RENDIMIENTO: lt</t>
  </si>
  <si>
    <t>ESCENARIOS COSTO UNITARIO  ($/lt leche)</t>
  </si>
  <si>
    <t>Rendimiento (lts/há.)</t>
  </si>
  <si>
    <t>Costo unitario ($/lt) (*)</t>
  </si>
  <si>
    <t>Anual  2022</t>
  </si>
  <si>
    <t>Frasco  100 cc</t>
  </si>
  <si>
    <t>Concentrados (3 kg/vaca) 150 dias )</t>
  </si>
  <si>
    <t>Fertilizantes mezcla praderas 10-20-10</t>
  </si>
  <si>
    <t>Ternero/a (venta)   (12 cab de 170 kg c/u)</t>
  </si>
  <si>
    <t>22-06-2022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</si>
</sst>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&quot;$&quot;* #,##0_ ;_ &quot;$&quot;* \-#,##0_ ;_ &quot;$&quot;* &quot;-&quot;_ ;_ @_ "/>
    <numFmt numFmtId="165" formatCode="_-&quot;$&quot;\ * #,##0_-;\-&quot;$&quot;\ * #,##0_-;_-&quot;$&quot;\ * &quot;-&quot;_-;_-@_-"/>
    <numFmt numFmtId="166" formatCode="_-* #,##0_-;\-* #,##0_-;_-* &quot;-&quot;_-;_-@_-"/>
    <numFmt numFmtId="167" formatCode="_-* #,##0.00_-;\-* #,##0.00_-;_-* &quot;-&quot;??_-;_-@_-"/>
    <numFmt numFmtId="168" formatCode="#,##0.0"/>
    <numFmt numFmtId="169" formatCode="&quot; &quot;* #,##0&quot;   &quot;;&quot;-&quot;* #,##0&quot;   &quot;;&quot; &quot;* &quot;-&quot;??&quot;   &quot;"/>
    <numFmt numFmtId="170" formatCode="&quot; &quot;* #,##0&quot; &quot;;&quot; &quot;* &quot;-&quot;#,##0&quot; &quot;;&quot; &quot;* &quot;- &quot;"/>
    <numFmt numFmtId="171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9" fontId="21" fillId="0" borderId="0" applyFont="0" applyFill="0" applyBorder="0" applyAlignment="0" applyProtection="0"/>
  </cellStyleXfs>
  <cellXfs count="159">
    <xf numFmtId="0" fontId="0" fillId="0" borderId="0" xfId="0" applyFont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49" fontId="14" fillId="8" borderId="16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170" fontId="14" fillId="2" borderId="4" xfId="0" applyNumberFormat="1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169" fontId="1" fillId="2" borderId="15" xfId="0" applyNumberFormat="1" applyFont="1" applyFill="1" applyBorder="1" applyAlignment="1">
      <alignment vertical="center"/>
    </xf>
    <xf numFmtId="169" fontId="18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9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9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9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169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49" fontId="14" fillId="8" borderId="26" xfId="0" applyNumberFormat="1" applyFont="1" applyFill="1" applyBorder="1" applyAlignment="1">
      <alignment vertical="center"/>
    </xf>
    <xf numFmtId="49" fontId="14" fillId="2" borderId="28" xfId="0" applyNumberFormat="1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170" fontId="14" fillId="8" borderId="31" xfId="0" applyNumberFormat="1" applyFont="1" applyFill="1" applyBorder="1" applyAlignment="1">
      <alignment vertical="center"/>
    </xf>
    <xf numFmtId="9" fontId="14" fillId="8" borderId="32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vertical="center"/>
    </xf>
    <xf numFmtId="49" fontId="16" fillId="2" borderId="39" xfId="0" applyNumberFormat="1" applyFont="1" applyFill="1" applyBorder="1" applyAlignment="1">
      <alignment vertical="center"/>
    </xf>
    <xf numFmtId="49" fontId="16" fillId="2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8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9" borderId="35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/>
    </xf>
    <xf numFmtId="49" fontId="16" fillId="8" borderId="27" xfId="0" applyNumberFormat="1" applyFont="1" applyFill="1" applyBorder="1" applyAlignment="1">
      <alignment vertical="center"/>
    </xf>
    <xf numFmtId="9" fontId="16" fillId="2" borderId="29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horizontal="right" vertical="center" wrapText="1"/>
    </xf>
    <xf numFmtId="171" fontId="11" fillId="9" borderId="14" xfId="0" applyNumberFormat="1" applyFont="1" applyFill="1" applyBorder="1" applyAlignment="1">
      <alignment vertical="center"/>
    </xf>
    <xf numFmtId="0" fontId="16" fillId="8" borderId="44" xfId="0" applyFont="1" applyFill="1" applyBorder="1" applyAlignment="1">
      <alignment vertical="center"/>
    </xf>
    <xf numFmtId="0" fontId="14" fillId="8" borderId="30" xfId="0" applyFont="1" applyFill="1" applyBorder="1" applyAlignment="1">
      <alignment vertical="center"/>
    </xf>
    <xf numFmtId="1" fontId="14" fillId="8" borderId="31" xfId="0" applyNumberFormat="1" applyFont="1" applyFill="1" applyBorder="1" applyAlignment="1">
      <alignment vertical="center"/>
    </xf>
    <xf numFmtId="0" fontId="14" fillId="8" borderId="31" xfId="0" applyFont="1" applyFill="1" applyBorder="1" applyAlignment="1">
      <alignment vertical="center"/>
    </xf>
    <xf numFmtId="166" fontId="14" fillId="8" borderId="32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horizontal="right" vertical="center"/>
    </xf>
    <xf numFmtId="49" fontId="4" fillId="2" borderId="48" xfId="0" applyNumberFormat="1" applyFont="1" applyFill="1" applyBorder="1" applyAlignment="1">
      <alignment horizontal="right" vertical="center" wrapText="1"/>
    </xf>
    <xf numFmtId="49" fontId="4" fillId="2" borderId="48" xfId="0" applyNumberFormat="1" applyFont="1" applyFill="1" applyBorder="1" applyAlignment="1">
      <alignment horizontal="right" vertical="center"/>
    </xf>
    <xf numFmtId="3" fontId="4" fillId="2" borderId="48" xfId="0" applyNumberFormat="1" applyFont="1" applyFill="1" applyBorder="1" applyAlignment="1">
      <alignment horizontal="right" vertical="center" wrapText="1"/>
    </xf>
    <xf numFmtId="0" fontId="0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 wrapText="1"/>
    </xf>
    <xf numFmtId="49" fontId="1" fillId="3" borderId="51" xfId="0" applyNumberFormat="1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vertical="center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vertical="center"/>
    </xf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49" fontId="3" fillId="3" borderId="51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49" fontId="3" fillId="3" borderId="51" xfId="0" applyNumberFormat="1" applyFont="1" applyFill="1" applyBorder="1" applyAlignment="1">
      <alignment horizontal="center" vertical="center"/>
    </xf>
    <xf numFmtId="49" fontId="3" fillId="3" borderId="51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right" vertical="center" wrapText="1"/>
    </xf>
    <xf numFmtId="164" fontId="4" fillId="2" borderId="51" xfId="0" applyNumberFormat="1" applyFont="1" applyFill="1" applyBorder="1" applyAlignment="1">
      <alignment horizontal="right" vertical="center" wrapText="1"/>
    </xf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center" wrapText="1"/>
    </xf>
    <xf numFmtId="171" fontId="8" fillId="2" borderId="51" xfId="0" applyNumberFormat="1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165" fontId="4" fillId="2" borderId="51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right" vertical="center"/>
    </xf>
    <xf numFmtId="171" fontId="4" fillId="2" borderId="51" xfId="0" applyNumberFormat="1" applyFont="1" applyFill="1" applyBorder="1" applyAlignment="1">
      <alignment vertical="center"/>
    </xf>
    <xf numFmtId="167" fontId="4" fillId="2" borderId="51" xfId="0" applyNumberFormat="1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vertical="center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9" fillId="3" borderId="51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center" vertical="center" wrapText="1"/>
    </xf>
    <xf numFmtId="168" fontId="4" fillId="2" borderId="51" xfId="0" applyNumberFormat="1" applyFont="1" applyFill="1" applyBorder="1" applyAlignment="1">
      <alignment vertical="center"/>
    </xf>
    <xf numFmtId="49" fontId="10" fillId="5" borderId="51" xfId="0" applyNumberFormat="1" applyFont="1" applyFill="1" applyBorder="1" applyAlignment="1">
      <alignment vertical="center" wrapText="1"/>
    </xf>
    <xf numFmtId="0" fontId="16" fillId="8" borderId="30" xfId="0" applyFont="1" applyFill="1" applyBorder="1" applyAlignment="1">
      <alignment vertical="center" wrapText="1"/>
    </xf>
    <xf numFmtId="0" fontId="16" fillId="8" borderId="45" xfId="0" applyFont="1" applyFill="1" applyBorder="1" applyAlignment="1">
      <alignment horizontal="center" vertical="center"/>
    </xf>
    <xf numFmtId="166" fontId="16" fillId="8" borderId="46" xfId="0" applyNumberFormat="1" applyFont="1" applyFill="1" applyBorder="1" applyAlignment="1">
      <alignment horizontal="center" vertical="center"/>
    </xf>
    <xf numFmtId="1" fontId="16" fillId="8" borderId="31" xfId="0" applyNumberFormat="1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166" fontId="16" fillId="8" borderId="3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0" fontId="5" fillId="2" borderId="57" xfId="0" applyFont="1" applyFill="1" applyBorder="1" applyAlignment="1">
      <alignment vertical="center"/>
    </xf>
    <xf numFmtId="3" fontId="4" fillId="2" borderId="48" xfId="0" applyNumberFormat="1" applyFont="1" applyFill="1" applyBorder="1" applyAlignment="1">
      <alignment horizontal="right" vertical="center"/>
    </xf>
    <xf numFmtId="0" fontId="20" fillId="0" borderId="58" xfId="0" applyFont="1" applyBorder="1" applyAlignment="1">
      <alignment horizontal="right" vertical="center" wrapText="1"/>
    </xf>
    <xf numFmtId="0" fontId="2" fillId="2" borderId="50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9" fillId="9" borderId="15" xfId="0" applyNumberFormat="1" applyFont="1" applyFill="1" applyBorder="1" applyAlignment="1">
      <alignment vertical="center"/>
    </xf>
    <xf numFmtId="0" fontId="11" fillId="9" borderId="15" xfId="0" applyFont="1" applyFill="1" applyBorder="1" applyAlignment="1">
      <alignment vertical="center"/>
    </xf>
    <xf numFmtId="0" fontId="11" fillId="9" borderId="60" xfId="0" applyFont="1" applyFill="1" applyBorder="1" applyAlignment="1">
      <alignment vertical="center"/>
    </xf>
    <xf numFmtId="49" fontId="14" fillId="8" borderId="44" xfId="0" applyNumberFormat="1" applyFont="1" applyFill="1" applyBorder="1" applyAlignment="1">
      <alignment vertical="center"/>
    </xf>
    <xf numFmtId="3" fontId="14" fillId="8" borderId="45" xfId="0" applyNumberFormat="1" applyFont="1" applyFill="1" applyBorder="1" applyAlignment="1">
      <alignment horizontal="center" vertical="center"/>
    </xf>
    <xf numFmtId="170" fontId="14" fillId="8" borderId="31" xfId="0" applyNumberFormat="1" applyFont="1" applyFill="1" applyBorder="1" applyAlignment="1">
      <alignment horizontal="center" vertical="center"/>
    </xf>
    <xf numFmtId="170" fontId="14" fillId="8" borderId="32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vertical="center"/>
    </xf>
    <xf numFmtId="3" fontId="14" fillId="8" borderId="46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19" fillId="9" borderId="33" xfId="0" applyNumberFormat="1" applyFont="1" applyFill="1" applyBorder="1" applyAlignment="1">
      <alignment vertical="center"/>
    </xf>
    <xf numFmtId="0" fontId="14" fillId="9" borderId="34" xfId="0" applyFont="1" applyFill="1" applyBorder="1" applyAlignment="1">
      <alignment vertical="center"/>
    </xf>
    <xf numFmtId="0" fontId="16" fillId="0" borderId="47" xfId="0" applyFont="1" applyBorder="1" applyAlignment="1">
      <alignment vertical="center" wrapText="1"/>
    </xf>
    <xf numFmtId="0" fontId="3" fillId="3" borderId="59" xfId="0" applyFont="1" applyFill="1" applyBorder="1" applyAlignment="1">
      <alignment vertical="center" wrapText="1"/>
    </xf>
    <xf numFmtId="0" fontId="3" fillId="4" borderId="59" xfId="0" applyFont="1" applyFill="1" applyBorder="1" applyAlignment="1">
      <alignment vertical="center" wrapText="1"/>
    </xf>
    <xf numFmtId="0" fontId="16" fillId="0" borderId="47" xfId="0" applyFont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5" fontId="14" fillId="8" borderId="51" xfId="0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463550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20" zoomScaleNormal="120" workbookViewId="0">
      <selection activeCell="G9" sqref="G9"/>
    </sheetView>
  </sheetViews>
  <sheetFormatPr baseColWidth="10" defaultColWidth="10.85546875" defaultRowHeight="11.25" customHeight="1" x14ac:dyDescent="0.25"/>
  <cols>
    <col min="1" max="1" width="4.42578125" style="42" customWidth="1"/>
    <col min="2" max="2" width="22.85546875" style="42" customWidth="1"/>
    <col min="3" max="3" width="19.42578125" style="42" customWidth="1"/>
    <col min="4" max="4" width="9.42578125" style="42" customWidth="1"/>
    <col min="5" max="5" width="14.42578125" style="42" customWidth="1"/>
    <col min="6" max="6" width="11" style="42" customWidth="1"/>
    <col min="7" max="7" width="12.42578125" style="42" customWidth="1"/>
    <col min="8" max="8" width="4" style="42" bestFit="1" customWidth="1"/>
    <col min="9" max="9" width="7" style="42" bestFit="1" customWidth="1"/>
    <col min="10" max="255" width="10.85546875" style="42" customWidth="1"/>
    <col min="256" max="16384" width="10.85546875" style="43"/>
  </cols>
  <sheetData>
    <row r="1" spans="1:7" ht="15" customHeight="1" x14ac:dyDescent="0.25">
      <c r="A1" s="41"/>
      <c r="B1" s="41"/>
      <c r="C1" s="41"/>
      <c r="D1" s="41"/>
      <c r="E1" s="41"/>
      <c r="F1" s="41"/>
      <c r="G1" s="41"/>
    </row>
    <row r="2" spans="1:7" ht="15" customHeight="1" x14ac:dyDescent="0.25">
      <c r="A2" s="41"/>
      <c r="B2" s="41"/>
      <c r="C2" s="41"/>
      <c r="D2" s="41"/>
      <c r="E2" s="41"/>
      <c r="F2" s="41"/>
      <c r="G2" s="41"/>
    </row>
    <row r="3" spans="1:7" ht="15" customHeight="1" x14ac:dyDescent="0.25">
      <c r="A3" s="41"/>
      <c r="B3" s="41"/>
      <c r="C3" s="41"/>
      <c r="D3" s="41"/>
      <c r="E3" s="41"/>
      <c r="F3" s="41"/>
      <c r="G3" s="41"/>
    </row>
    <row r="4" spans="1:7" ht="15" customHeight="1" x14ac:dyDescent="0.25">
      <c r="A4" s="41"/>
      <c r="B4" s="41"/>
      <c r="C4" s="41"/>
      <c r="D4" s="41"/>
      <c r="E4" s="41"/>
      <c r="F4" s="41"/>
      <c r="G4" s="41"/>
    </row>
    <row r="5" spans="1:7" ht="15" customHeight="1" x14ac:dyDescent="0.25">
      <c r="A5" s="41"/>
      <c r="B5" s="41"/>
      <c r="C5" s="41"/>
      <c r="D5" s="41"/>
      <c r="E5" s="41"/>
      <c r="F5" s="41"/>
      <c r="G5" s="41"/>
    </row>
    <row r="6" spans="1:7" ht="15" customHeight="1" x14ac:dyDescent="0.25">
      <c r="A6" s="41"/>
      <c r="B6" s="41"/>
      <c r="C6" s="41"/>
      <c r="D6" s="41"/>
      <c r="E6" s="41"/>
      <c r="F6" s="41"/>
      <c r="G6" s="41"/>
    </row>
    <row r="7" spans="1:7" ht="15" customHeight="1" x14ac:dyDescent="0.25">
      <c r="A7" s="41"/>
      <c r="B7" s="41"/>
      <c r="C7" s="41"/>
      <c r="D7" s="41"/>
      <c r="E7" s="41"/>
      <c r="F7" s="41"/>
      <c r="G7" s="41"/>
    </row>
    <row r="8" spans="1:7" ht="15" customHeight="1" x14ac:dyDescent="0.25">
      <c r="A8" s="41"/>
      <c r="B8" s="79"/>
      <c r="C8" s="44"/>
      <c r="D8" s="41"/>
      <c r="E8" s="44"/>
      <c r="F8" s="44"/>
      <c r="G8" s="44"/>
    </row>
    <row r="9" spans="1:7" ht="15" x14ac:dyDescent="0.25">
      <c r="A9" s="57"/>
      <c r="B9" s="81" t="s">
        <v>0</v>
      </c>
      <c r="C9" s="75" t="s">
        <v>56</v>
      </c>
      <c r="D9" s="46"/>
      <c r="E9" s="153" t="s">
        <v>98</v>
      </c>
      <c r="F9" s="154"/>
      <c r="G9" s="134">
        <v>92000</v>
      </c>
    </row>
    <row r="10" spans="1:7" ht="25.5" x14ac:dyDescent="0.25">
      <c r="A10" s="57"/>
      <c r="B10" s="82" t="s">
        <v>1</v>
      </c>
      <c r="C10" s="76" t="s">
        <v>86</v>
      </c>
      <c r="D10" s="135"/>
      <c r="E10" s="152" t="s">
        <v>2</v>
      </c>
      <c r="F10" s="152"/>
      <c r="G10" s="77" t="s">
        <v>59</v>
      </c>
    </row>
    <row r="11" spans="1:7" ht="18" customHeight="1" x14ac:dyDescent="0.25">
      <c r="A11" s="57"/>
      <c r="B11" s="82" t="s">
        <v>3</v>
      </c>
      <c r="C11" s="77" t="s">
        <v>57</v>
      </c>
      <c r="D11" s="135"/>
      <c r="E11" s="152" t="s">
        <v>79</v>
      </c>
      <c r="F11" s="152"/>
      <c r="G11" s="136">
        <v>280</v>
      </c>
    </row>
    <row r="12" spans="1:7" ht="11.25" customHeight="1" x14ac:dyDescent="0.25">
      <c r="A12" s="57"/>
      <c r="B12" s="82" t="s">
        <v>4</v>
      </c>
      <c r="C12" s="78" t="s">
        <v>58</v>
      </c>
      <c r="D12" s="135"/>
      <c r="E12" s="152" t="s">
        <v>74</v>
      </c>
      <c r="F12" s="152"/>
      <c r="G12" s="78">
        <f>(G9*G11)</f>
        <v>25760000</v>
      </c>
    </row>
    <row r="13" spans="1:7" ht="11.25" customHeight="1" x14ac:dyDescent="0.25">
      <c r="A13" s="57"/>
      <c r="B13" s="82" t="s">
        <v>5</v>
      </c>
      <c r="C13" s="77" t="s">
        <v>87</v>
      </c>
      <c r="D13" s="135"/>
      <c r="E13" s="152" t="s">
        <v>75</v>
      </c>
      <c r="F13" s="152"/>
      <c r="G13" s="77" t="s">
        <v>6</v>
      </c>
    </row>
    <row r="14" spans="1:7" ht="13.5" customHeight="1" x14ac:dyDescent="0.25">
      <c r="A14" s="57"/>
      <c r="B14" s="82" t="s">
        <v>7</v>
      </c>
      <c r="C14" s="77" t="s">
        <v>88</v>
      </c>
      <c r="D14" s="135"/>
      <c r="E14" s="152" t="s">
        <v>8</v>
      </c>
      <c r="F14" s="152"/>
      <c r="G14" s="77" t="s">
        <v>102</v>
      </c>
    </row>
    <row r="15" spans="1:7" ht="25.5" customHeight="1" x14ac:dyDescent="0.25">
      <c r="A15" s="57"/>
      <c r="B15" s="82" t="s">
        <v>9</v>
      </c>
      <c r="C15" s="76" t="s">
        <v>107</v>
      </c>
      <c r="D15" s="135"/>
      <c r="E15" s="155" t="s">
        <v>10</v>
      </c>
      <c r="F15" s="155"/>
      <c r="G15" s="137" t="s">
        <v>89</v>
      </c>
    </row>
    <row r="16" spans="1:7" ht="12" customHeight="1" x14ac:dyDescent="0.25">
      <c r="A16" s="41"/>
      <c r="B16" s="80"/>
      <c r="C16" s="48"/>
      <c r="D16" s="3"/>
      <c r="E16" s="138"/>
      <c r="F16" s="138"/>
      <c r="G16" s="49"/>
    </row>
    <row r="17" spans="1:7" ht="12" customHeight="1" x14ac:dyDescent="0.25">
      <c r="A17" s="50"/>
      <c r="B17" s="156" t="s">
        <v>91</v>
      </c>
      <c r="C17" s="157"/>
      <c r="D17" s="157"/>
      <c r="E17" s="157"/>
      <c r="F17" s="157"/>
      <c r="G17" s="157"/>
    </row>
    <row r="18" spans="1:7" ht="12" customHeight="1" x14ac:dyDescent="0.25">
      <c r="A18" s="41"/>
      <c r="B18" s="51"/>
      <c r="C18" s="52"/>
      <c r="D18" s="52"/>
      <c r="E18" s="52"/>
      <c r="F18" s="53"/>
      <c r="G18" s="53"/>
    </row>
    <row r="19" spans="1:7" ht="12" customHeight="1" x14ac:dyDescent="0.25">
      <c r="A19" s="45"/>
      <c r="B19" s="1" t="s">
        <v>11</v>
      </c>
      <c r="C19" s="2"/>
      <c r="D19" s="3"/>
      <c r="E19" s="3"/>
      <c r="F19" s="3"/>
      <c r="G19" s="3"/>
    </row>
    <row r="20" spans="1:7" ht="24" customHeight="1" x14ac:dyDescent="0.25">
      <c r="A20" s="50"/>
      <c r="B20" s="4" t="s">
        <v>12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</row>
    <row r="21" spans="1:7" ht="12.75" customHeight="1" x14ac:dyDescent="0.25">
      <c r="A21" s="50"/>
      <c r="B21" s="47" t="s">
        <v>60</v>
      </c>
      <c r="C21" s="56" t="s">
        <v>18</v>
      </c>
      <c r="D21" s="47">
        <v>12</v>
      </c>
      <c r="E21" s="47" t="s">
        <v>61</v>
      </c>
      <c r="F21" s="68">
        <v>800000</v>
      </c>
      <c r="G21" s="68">
        <f>+F21*D21</f>
        <v>9600000</v>
      </c>
    </row>
    <row r="22" spans="1:7" ht="12.75" customHeight="1" x14ac:dyDescent="0.25">
      <c r="A22" s="50"/>
      <c r="B22" s="5" t="s">
        <v>19</v>
      </c>
      <c r="C22" s="6"/>
      <c r="D22" s="6"/>
      <c r="E22" s="6"/>
      <c r="F22" s="7"/>
      <c r="G22" s="8">
        <f>SUM(G21:G21)</f>
        <v>9600000</v>
      </c>
    </row>
    <row r="23" spans="1:7" ht="12" customHeight="1" x14ac:dyDescent="0.25">
      <c r="A23" s="41"/>
      <c r="B23" s="51"/>
      <c r="C23" s="53"/>
      <c r="D23" s="53"/>
      <c r="E23" s="53"/>
      <c r="F23" s="54"/>
      <c r="G23" s="54"/>
    </row>
    <row r="24" spans="1:7" ht="12" customHeight="1" x14ac:dyDescent="0.25">
      <c r="A24" s="45"/>
      <c r="B24" s="83" t="s">
        <v>20</v>
      </c>
      <c r="C24" s="84"/>
      <c r="D24" s="85"/>
      <c r="E24" s="85"/>
      <c r="F24" s="86"/>
      <c r="G24" s="86"/>
    </row>
    <row r="25" spans="1:7" ht="24" customHeight="1" x14ac:dyDescent="0.25">
      <c r="A25" s="57"/>
      <c r="B25" s="90" t="s">
        <v>12</v>
      </c>
      <c r="C25" s="91" t="s">
        <v>13</v>
      </c>
      <c r="D25" s="91" t="s">
        <v>14</v>
      </c>
      <c r="E25" s="90" t="s">
        <v>15</v>
      </c>
      <c r="F25" s="91" t="s">
        <v>16</v>
      </c>
      <c r="G25" s="90" t="s">
        <v>17</v>
      </c>
    </row>
    <row r="26" spans="1:7" ht="12" customHeight="1" x14ac:dyDescent="0.25">
      <c r="A26" s="57"/>
      <c r="B26" s="92"/>
      <c r="C26" s="93" t="s">
        <v>55</v>
      </c>
      <c r="D26" s="93"/>
      <c r="E26" s="93"/>
      <c r="F26" s="92"/>
      <c r="G26" s="92"/>
    </row>
    <row r="27" spans="1:7" ht="12" customHeight="1" x14ac:dyDescent="0.25">
      <c r="A27" s="57"/>
      <c r="B27" s="94" t="s">
        <v>21</v>
      </c>
      <c r="C27" s="95"/>
      <c r="D27" s="95"/>
      <c r="E27" s="95"/>
      <c r="F27" s="96"/>
      <c r="G27" s="97">
        <f>SUM(G26:G26)</f>
        <v>0</v>
      </c>
    </row>
    <row r="28" spans="1:7" ht="12" customHeight="1" x14ac:dyDescent="0.25">
      <c r="A28" s="41"/>
      <c r="B28" s="87"/>
      <c r="C28" s="88"/>
      <c r="D28" s="88"/>
      <c r="E28" s="88"/>
      <c r="F28" s="89"/>
      <c r="G28" s="89"/>
    </row>
    <row r="29" spans="1:7" ht="12" customHeight="1" x14ac:dyDescent="0.25">
      <c r="A29" s="45"/>
      <c r="B29" s="83" t="s">
        <v>22</v>
      </c>
      <c r="C29" s="84"/>
      <c r="D29" s="85"/>
      <c r="E29" s="85"/>
      <c r="F29" s="86"/>
      <c r="G29" s="86"/>
    </row>
    <row r="30" spans="1:7" ht="24" customHeight="1" x14ac:dyDescent="0.25">
      <c r="A30" s="57"/>
      <c r="B30" s="98" t="s">
        <v>12</v>
      </c>
      <c r="C30" s="98" t="s">
        <v>13</v>
      </c>
      <c r="D30" s="98" t="s">
        <v>14</v>
      </c>
      <c r="E30" s="98" t="s">
        <v>15</v>
      </c>
      <c r="F30" s="99" t="s">
        <v>16</v>
      </c>
      <c r="G30" s="98" t="s">
        <v>17</v>
      </c>
    </row>
    <row r="31" spans="1:7" ht="12.75" customHeight="1" x14ac:dyDescent="0.25">
      <c r="A31" s="57"/>
      <c r="B31" s="100" t="s">
        <v>76</v>
      </c>
      <c r="C31" s="101" t="s">
        <v>77</v>
      </c>
      <c r="D31" s="100">
        <v>150</v>
      </c>
      <c r="E31" s="102" t="s">
        <v>78</v>
      </c>
      <c r="F31" s="103">
        <v>15000</v>
      </c>
      <c r="G31" s="103">
        <f>+F31*D31</f>
        <v>2250000</v>
      </c>
    </row>
    <row r="32" spans="1:7" ht="12.75" customHeight="1" x14ac:dyDescent="0.25">
      <c r="A32" s="57"/>
      <c r="B32" s="104" t="s">
        <v>23</v>
      </c>
      <c r="C32" s="105"/>
      <c r="D32" s="105"/>
      <c r="E32" s="105"/>
      <c r="F32" s="106"/>
      <c r="G32" s="97">
        <f>SUM(G31:G31)</f>
        <v>2250000</v>
      </c>
    </row>
    <row r="33" spans="1:11" ht="12" customHeight="1" x14ac:dyDescent="0.25">
      <c r="A33" s="41"/>
      <c r="B33" s="87"/>
      <c r="C33" s="88"/>
      <c r="D33" s="88"/>
      <c r="E33" s="88"/>
      <c r="F33" s="89"/>
      <c r="G33" s="89"/>
    </row>
    <row r="34" spans="1:11" ht="12" customHeight="1" x14ac:dyDescent="0.25">
      <c r="A34" s="45"/>
      <c r="B34" s="83" t="s">
        <v>24</v>
      </c>
      <c r="C34" s="84"/>
      <c r="D34" s="85"/>
      <c r="E34" s="85"/>
      <c r="F34" s="86"/>
      <c r="G34" s="86"/>
    </row>
    <row r="35" spans="1:11" ht="24" customHeight="1" x14ac:dyDescent="0.25">
      <c r="A35" s="57"/>
      <c r="B35" s="91" t="s">
        <v>25</v>
      </c>
      <c r="C35" s="91" t="s">
        <v>26</v>
      </c>
      <c r="D35" s="91" t="s">
        <v>27</v>
      </c>
      <c r="E35" s="91" t="s">
        <v>15</v>
      </c>
      <c r="F35" s="91" t="s">
        <v>16</v>
      </c>
      <c r="G35" s="91" t="s">
        <v>17</v>
      </c>
      <c r="K35" s="55"/>
    </row>
    <row r="36" spans="1:11" ht="12.75" customHeight="1" x14ac:dyDescent="0.25">
      <c r="A36" s="57"/>
      <c r="B36" s="108" t="s">
        <v>62</v>
      </c>
      <c r="C36" s="108"/>
      <c r="D36" s="108"/>
      <c r="E36" s="108"/>
      <c r="F36" s="109"/>
      <c r="G36" s="109"/>
      <c r="K36" s="55"/>
    </row>
    <row r="37" spans="1:11" ht="12.75" customHeight="1" x14ac:dyDescent="0.25">
      <c r="A37" s="57"/>
      <c r="B37" s="110" t="s">
        <v>63</v>
      </c>
      <c r="C37" s="111" t="s">
        <v>103</v>
      </c>
      <c r="D37" s="110">
        <v>3</v>
      </c>
      <c r="E37" s="111" t="s">
        <v>64</v>
      </c>
      <c r="F37" s="112">
        <v>19050</v>
      </c>
      <c r="G37" s="112">
        <f t="shared" ref="G37" si="0">+F37*D37</f>
        <v>57150</v>
      </c>
    </row>
    <row r="38" spans="1:11" ht="12.75" customHeight="1" x14ac:dyDescent="0.25">
      <c r="A38" s="57"/>
      <c r="B38" s="110" t="s">
        <v>65</v>
      </c>
      <c r="C38" s="111" t="s">
        <v>66</v>
      </c>
      <c r="D38" s="113">
        <v>2</v>
      </c>
      <c r="E38" s="111" t="s">
        <v>67</v>
      </c>
      <c r="F38" s="112">
        <v>33350</v>
      </c>
      <c r="G38" s="112">
        <f>+F38*D38</f>
        <v>66700</v>
      </c>
    </row>
    <row r="39" spans="1:11" ht="12.75" customHeight="1" x14ac:dyDescent="0.25">
      <c r="A39" s="57"/>
      <c r="B39" s="108" t="s">
        <v>68</v>
      </c>
      <c r="C39" s="111"/>
      <c r="D39" s="110"/>
      <c r="E39" s="111"/>
      <c r="F39" s="114"/>
      <c r="G39" s="114"/>
    </row>
    <row r="40" spans="1:11" ht="12.75" customHeight="1" x14ac:dyDescent="0.25">
      <c r="A40" s="57"/>
      <c r="B40" s="110" t="s">
        <v>90</v>
      </c>
      <c r="C40" s="115" t="s">
        <v>69</v>
      </c>
      <c r="D40" s="110">
        <v>17500</v>
      </c>
      <c r="E40" s="111" t="s">
        <v>70</v>
      </c>
      <c r="F40" s="112">
        <v>160</v>
      </c>
      <c r="G40" s="112">
        <f t="shared" ref="G40:G41" si="1">+F40*D40</f>
        <v>2800000</v>
      </c>
    </row>
    <row r="41" spans="1:11" ht="25.5" x14ac:dyDescent="0.25">
      <c r="A41" s="57"/>
      <c r="B41" s="100" t="s">
        <v>104</v>
      </c>
      <c r="C41" s="115" t="s">
        <v>71</v>
      </c>
      <c r="D41" s="110">
        <v>6000</v>
      </c>
      <c r="E41" s="111" t="s">
        <v>70</v>
      </c>
      <c r="F41" s="112">
        <v>260</v>
      </c>
      <c r="G41" s="112">
        <f t="shared" si="1"/>
        <v>1560000</v>
      </c>
    </row>
    <row r="42" spans="1:11" ht="12.75" customHeight="1" x14ac:dyDescent="0.25">
      <c r="A42" s="57"/>
      <c r="B42" s="116" t="s">
        <v>29</v>
      </c>
      <c r="C42" s="111"/>
      <c r="D42" s="110"/>
      <c r="E42" s="111"/>
      <c r="F42" s="114"/>
      <c r="G42" s="114"/>
    </row>
    <row r="43" spans="1:11" ht="12.75" customHeight="1" x14ac:dyDescent="0.25">
      <c r="A43" s="57"/>
      <c r="B43" s="110" t="s">
        <v>105</v>
      </c>
      <c r="C43" s="115" t="s">
        <v>72</v>
      </c>
      <c r="D43" s="110">
        <v>6000</v>
      </c>
      <c r="E43" s="111" t="s">
        <v>67</v>
      </c>
      <c r="F43" s="112">
        <v>1135</v>
      </c>
      <c r="G43" s="112">
        <f t="shared" ref="G43:G44" si="2">+F43*D43</f>
        <v>6810000</v>
      </c>
      <c r="H43" s="149"/>
    </row>
    <row r="44" spans="1:11" ht="12.75" customHeight="1" x14ac:dyDescent="0.25">
      <c r="A44" s="57"/>
      <c r="B44" s="116" t="s">
        <v>73</v>
      </c>
      <c r="C44" s="115"/>
      <c r="D44" s="110">
        <v>12</v>
      </c>
      <c r="E44" s="111" t="s">
        <v>59</v>
      </c>
      <c r="F44" s="112">
        <v>35000</v>
      </c>
      <c r="G44" s="112">
        <f t="shared" si="2"/>
        <v>420000</v>
      </c>
    </row>
    <row r="45" spans="1:11" ht="13.5" customHeight="1" x14ac:dyDescent="0.25">
      <c r="A45" s="57"/>
      <c r="B45" s="117" t="s">
        <v>28</v>
      </c>
      <c r="C45" s="118"/>
      <c r="D45" s="118"/>
      <c r="E45" s="118"/>
      <c r="F45" s="119"/>
      <c r="G45" s="120">
        <f>SUM(G36:G44)</f>
        <v>11713850</v>
      </c>
    </row>
    <row r="46" spans="1:11" ht="12" customHeight="1" x14ac:dyDescent="0.25">
      <c r="A46" s="41"/>
      <c r="B46" s="87"/>
      <c r="C46" s="88"/>
      <c r="D46" s="88"/>
      <c r="E46" s="107"/>
      <c r="F46" s="89"/>
      <c r="G46" s="89"/>
    </row>
    <row r="47" spans="1:11" ht="12" customHeight="1" x14ac:dyDescent="0.25">
      <c r="A47" s="45"/>
      <c r="B47" s="83" t="s">
        <v>29</v>
      </c>
      <c r="C47" s="84"/>
      <c r="D47" s="85"/>
      <c r="E47" s="85"/>
      <c r="F47" s="86"/>
      <c r="G47" s="86"/>
    </row>
    <row r="48" spans="1:11" ht="24" customHeight="1" x14ac:dyDescent="0.25">
      <c r="A48" s="57"/>
      <c r="B48" s="90" t="s">
        <v>30</v>
      </c>
      <c r="C48" s="91" t="s">
        <v>26</v>
      </c>
      <c r="D48" s="91" t="s">
        <v>27</v>
      </c>
      <c r="E48" s="90" t="s">
        <v>15</v>
      </c>
      <c r="F48" s="91" t="s">
        <v>16</v>
      </c>
      <c r="G48" s="90" t="s">
        <v>17</v>
      </c>
    </row>
    <row r="49" spans="1:7" ht="12.75" customHeight="1" x14ac:dyDescent="0.25">
      <c r="A49" s="57"/>
      <c r="B49" s="82"/>
      <c r="C49" s="123"/>
      <c r="D49" s="124"/>
      <c r="E49" s="125"/>
      <c r="F49" s="126"/>
      <c r="G49" s="124"/>
    </row>
    <row r="50" spans="1:7" ht="19.5" customHeight="1" x14ac:dyDescent="0.25">
      <c r="A50" s="57"/>
      <c r="B50" s="127" t="s">
        <v>31</v>
      </c>
      <c r="C50" s="111"/>
      <c r="D50" s="124"/>
      <c r="E50" s="101"/>
      <c r="F50" s="126"/>
      <c r="G50" s="124"/>
    </row>
    <row r="51" spans="1:7" ht="13.5" customHeight="1" x14ac:dyDescent="0.25">
      <c r="A51" s="57"/>
      <c r="B51" s="117" t="s">
        <v>32</v>
      </c>
      <c r="C51" s="118"/>
      <c r="D51" s="118"/>
      <c r="E51" s="118"/>
      <c r="F51" s="119"/>
      <c r="G51" s="120">
        <f>SUM(G49:G50)</f>
        <v>0</v>
      </c>
    </row>
    <row r="52" spans="1:7" ht="12" customHeight="1" x14ac:dyDescent="0.25">
      <c r="A52" s="41"/>
      <c r="B52" s="121"/>
      <c r="C52" s="121"/>
      <c r="D52" s="121"/>
      <c r="E52" s="121"/>
      <c r="F52" s="122"/>
      <c r="G52" s="122"/>
    </row>
    <row r="53" spans="1:7" ht="12" customHeight="1" x14ac:dyDescent="0.25">
      <c r="A53" s="57"/>
      <c r="B53" s="20" t="s">
        <v>33</v>
      </c>
      <c r="C53" s="21"/>
      <c r="D53" s="21"/>
      <c r="E53" s="21"/>
      <c r="F53" s="21"/>
      <c r="G53" s="22">
        <f>G22+G27+G32+G45+G51</f>
        <v>23563850</v>
      </c>
    </row>
    <row r="54" spans="1:7" ht="12" customHeight="1" x14ac:dyDescent="0.25">
      <c r="A54" s="57"/>
      <c r="B54" s="23" t="s">
        <v>34</v>
      </c>
      <c r="C54" s="10"/>
      <c r="D54" s="10"/>
      <c r="E54" s="10"/>
      <c r="F54" s="10"/>
      <c r="G54" s="24">
        <f>G53*0.05</f>
        <v>1178192.5</v>
      </c>
    </row>
    <row r="55" spans="1:7" ht="12" customHeight="1" x14ac:dyDescent="0.25">
      <c r="A55" s="57"/>
      <c r="B55" s="25" t="s">
        <v>35</v>
      </c>
      <c r="C55" s="9"/>
      <c r="D55" s="9"/>
      <c r="E55" s="9"/>
      <c r="F55" s="9"/>
      <c r="G55" s="26">
        <f>G54+G53</f>
        <v>24742042.5</v>
      </c>
    </row>
    <row r="56" spans="1:7" ht="12" customHeight="1" x14ac:dyDescent="0.25">
      <c r="A56" s="57"/>
      <c r="B56" s="23" t="s">
        <v>36</v>
      </c>
      <c r="C56" s="10"/>
      <c r="D56" s="10"/>
      <c r="E56" s="10"/>
      <c r="F56" s="10"/>
      <c r="G56" s="24">
        <f>G12</f>
        <v>25760000</v>
      </c>
    </row>
    <row r="57" spans="1:7" ht="12" customHeight="1" x14ac:dyDescent="0.25">
      <c r="A57" s="57"/>
      <c r="B57" s="27" t="s">
        <v>37</v>
      </c>
      <c r="C57" s="28"/>
      <c r="D57" s="28"/>
      <c r="E57" s="28"/>
      <c r="F57" s="28"/>
      <c r="G57" s="29">
        <f>G56-G55</f>
        <v>1017957.5</v>
      </c>
    </row>
    <row r="58" spans="1:7" ht="12" customHeight="1" x14ac:dyDescent="0.25">
      <c r="A58" s="57"/>
      <c r="B58" s="18" t="s">
        <v>38</v>
      </c>
      <c r="C58" s="19"/>
      <c r="D58" s="19"/>
      <c r="E58" s="19"/>
      <c r="F58" s="19"/>
      <c r="G58" s="16"/>
    </row>
    <row r="59" spans="1:7" ht="12.75" customHeight="1" thickBot="1" x14ac:dyDescent="0.3">
      <c r="A59" s="57"/>
      <c r="B59" s="30"/>
      <c r="C59" s="19"/>
      <c r="D59" s="19"/>
      <c r="E59" s="19"/>
      <c r="F59" s="19"/>
      <c r="G59" s="16"/>
    </row>
    <row r="60" spans="1:7" ht="12" customHeight="1" x14ac:dyDescent="0.25">
      <c r="A60" s="57"/>
      <c r="B60" s="38" t="s">
        <v>39</v>
      </c>
      <c r="C60" s="58"/>
      <c r="D60" s="58"/>
      <c r="E60" s="58"/>
      <c r="F60" s="59"/>
      <c r="G60" s="16"/>
    </row>
    <row r="61" spans="1:7" ht="12" customHeight="1" x14ac:dyDescent="0.25">
      <c r="A61" s="57"/>
      <c r="B61" s="39" t="s">
        <v>40</v>
      </c>
      <c r="C61" s="37"/>
      <c r="D61" s="37"/>
      <c r="E61" s="37"/>
      <c r="F61" s="60"/>
      <c r="G61" s="16"/>
    </row>
    <row r="62" spans="1:7" ht="12" customHeight="1" x14ac:dyDescent="0.25">
      <c r="A62" s="57"/>
      <c r="B62" s="39" t="s">
        <v>41</v>
      </c>
      <c r="C62" s="37"/>
      <c r="D62" s="37"/>
      <c r="E62" s="37"/>
      <c r="F62" s="60"/>
      <c r="G62" s="16"/>
    </row>
    <row r="63" spans="1:7" ht="12" customHeight="1" x14ac:dyDescent="0.25">
      <c r="A63" s="57"/>
      <c r="B63" s="39" t="s">
        <v>42</v>
      </c>
      <c r="C63" s="37"/>
      <c r="D63" s="37"/>
      <c r="E63" s="37"/>
      <c r="F63" s="60"/>
      <c r="G63" s="16"/>
    </row>
    <row r="64" spans="1:7" ht="12" customHeight="1" x14ac:dyDescent="0.25">
      <c r="A64" s="57"/>
      <c r="B64" s="39" t="s">
        <v>43</v>
      </c>
      <c r="C64" s="37"/>
      <c r="D64" s="37"/>
      <c r="E64" s="37"/>
      <c r="F64" s="60"/>
      <c r="G64" s="16"/>
    </row>
    <row r="65" spans="1:7" ht="12" customHeight="1" x14ac:dyDescent="0.25">
      <c r="A65" s="57"/>
      <c r="B65" s="39" t="s">
        <v>44</v>
      </c>
      <c r="C65" s="37"/>
      <c r="D65" s="37"/>
      <c r="E65" s="37"/>
      <c r="F65" s="60"/>
      <c r="G65" s="16"/>
    </row>
    <row r="66" spans="1:7" ht="12" customHeight="1" x14ac:dyDescent="0.25">
      <c r="A66" s="57"/>
      <c r="B66" s="39" t="s">
        <v>45</v>
      </c>
      <c r="C66" s="37"/>
      <c r="D66" s="37"/>
      <c r="E66" s="37"/>
      <c r="F66" s="60"/>
      <c r="G66" s="16"/>
    </row>
    <row r="67" spans="1:7" ht="12" customHeight="1" x14ac:dyDescent="0.25">
      <c r="A67" s="57"/>
      <c r="B67" s="39" t="s">
        <v>92</v>
      </c>
      <c r="C67" s="37"/>
      <c r="D67" s="37"/>
      <c r="E67" s="37"/>
      <c r="F67" s="60"/>
      <c r="G67" s="16"/>
    </row>
    <row r="68" spans="1:7" ht="12" customHeight="1" x14ac:dyDescent="0.25">
      <c r="A68" s="57"/>
      <c r="B68" s="39" t="s">
        <v>93</v>
      </c>
      <c r="C68" s="37"/>
      <c r="D68" s="37"/>
      <c r="E68" s="37"/>
      <c r="F68" s="60"/>
      <c r="G68" s="16"/>
    </row>
    <row r="69" spans="1:7" ht="12" customHeight="1" x14ac:dyDescent="0.25">
      <c r="A69" s="57"/>
      <c r="B69" s="39" t="s">
        <v>94</v>
      </c>
      <c r="C69" s="37"/>
      <c r="D69" s="37"/>
      <c r="E69" s="37"/>
      <c r="F69" s="60"/>
      <c r="G69" s="16"/>
    </row>
    <row r="70" spans="1:7" ht="12.75" customHeight="1" thickBot="1" x14ac:dyDescent="0.3">
      <c r="A70" s="57"/>
      <c r="B70" s="40" t="s">
        <v>95</v>
      </c>
      <c r="C70" s="61"/>
      <c r="D70" s="61"/>
      <c r="E70" s="61"/>
      <c r="F70" s="62"/>
      <c r="G70" s="16"/>
    </row>
    <row r="71" spans="1:7" ht="12.75" customHeight="1" x14ac:dyDescent="0.25">
      <c r="A71" s="57"/>
      <c r="B71" s="37"/>
      <c r="C71" s="37"/>
      <c r="D71" s="37"/>
      <c r="E71" s="37"/>
      <c r="F71" s="37"/>
      <c r="G71" s="16"/>
    </row>
    <row r="72" spans="1:7" ht="15" customHeight="1" thickBot="1" x14ac:dyDescent="0.3">
      <c r="A72" s="57"/>
      <c r="B72" s="150" t="s">
        <v>46</v>
      </c>
      <c r="C72" s="151"/>
      <c r="D72" s="63"/>
      <c r="E72" s="64"/>
      <c r="F72" s="64"/>
      <c r="G72" s="16"/>
    </row>
    <row r="73" spans="1:7" ht="12" customHeight="1" x14ac:dyDescent="0.25">
      <c r="A73" s="57"/>
      <c r="B73" s="32" t="s">
        <v>30</v>
      </c>
      <c r="C73" s="11" t="s">
        <v>47</v>
      </c>
      <c r="D73" s="65" t="s">
        <v>48</v>
      </c>
      <c r="E73" s="64"/>
      <c r="F73" s="64"/>
      <c r="G73" s="16"/>
    </row>
    <row r="74" spans="1:7" ht="12" customHeight="1" x14ac:dyDescent="0.25">
      <c r="A74" s="57"/>
      <c r="B74" s="33" t="s">
        <v>49</v>
      </c>
      <c r="C74" s="12">
        <f>+G22</f>
        <v>9600000</v>
      </c>
      <c r="D74" s="66">
        <f>(C74/C80)</f>
        <v>0.38800353689474099</v>
      </c>
      <c r="E74" s="64"/>
      <c r="F74" s="64"/>
      <c r="G74" s="16"/>
    </row>
    <row r="75" spans="1:7" ht="12" customHeight="1" x14ac:dyDescent="0.25">
      <c r="A75" s="57"/>
      <c r="B75" s="33" t="s">
        <v>50</v>
      </c>
      <c r="C75" s="12">
        <f>+G27</f>
        <v>0</v>
      </c>
      <c r="D75" s="66">
        <v>0</v>
      </c>
      <c r="E75" s="64"/>
      <c r="F75" s="64"/>
      <c r="G75" s="16"/>
    </row>
    <row r="76" spans="1:7" ht="12" customHeight="1" x14ac:dyDescent="0.25">
      <c r="A76" s="57"/>
      <c r="B76" s="33" t="s">
        <v>51</v>
      </c>
      <c r="C76" s="12">
        <f>+G32</f>
        <v>2250000</v>
      </c>
      <c r="D76" s="66">
        <f>(C76/C80)</f>
        <v>9.0938328959704925E-2</v>
      </c>
      <c r="E76" s="64"/>
      <c r="F76" s="64"/>
      <c r="G76" s="16"/>
    </row>
    <row r="77" spans="1:7" ht="12" customHeight="1" x14ac:dyDescent="0.25">
      <c r="A77" s="57"/>
      <c r="B77" s="33" t="s">
        <v>25</v>
      </c>
      <c r="C77" s="12">
        <f>+G45</f>
        <v>11713850</v>
      </c>
      <c r="D77" s="66">
        <f>(C77/C80)</f>
        <v>0.47343908652650646</v>
      </c>
      <c r="E77" s="64"/>
      <c r="F77" s="64"/>
      <c r="G77" s="16"/>
    </row>
    <row r="78" spans="1:7" ht="12" customHeight="1" x14ac:dyDescent="0.25">
      <c r="A78" s="57"/>
      <c r="B78" s="33" t="s">
        <v>52</v>
      </c>
      <c r="C78" s="13">
        <f>+G51</f>
        <v>0</v>
      </c>
      <c r="D78" s="66">
        <f>(C78/C80)</f>
        <v>0</v>
      </c>
      <c r="E78" s="15"/>
      <c r="F78" s="15"/>
      <c r="G78" s="16"/>
    </row>
    <row r="79" spans="1:7" ht="12" customHeight="1" x14ac:dyDescent="0.25">
      <c r="A79" s="57"/>
      <c r="B79" s="33" t="s">
        <v>53</v>
      </c>
      <c r="C79" s="14">
        <f>+G54</f>
        <v>1178192.5</v>
      </c>
      <c r="D79" s="66">
        <f>(C79/C80)</f>
        <v>4.7619047619047616E-2</v>
      </c>
      <c r="E79" s="15"/>
      <c r="F79" s="15"/>
      <c r="G79" s="16"/>
    </row>
    <row r="80" spans="1:7" ht="12.75" customHeight="1" thickBot="1" x14ac:dyDescent="0.3">
      <c r="A80" s="57"/>
      <c r="B80" s="34" t="s">
        <v>54</v>
      </c>
      <c r="C80" s="35">
        <f>SUM(C74:C79)</f>
        <v>24742042.5</v>
      </c>
      <c r="D80" s="36">
        <f>SUM(D74:D79)</f>
        <v>1</v>
      </c>
      <c r="E80" s="15"/>
      <c r="F80" s="15"/>
      <c r="G80" s="16"/>
    </row>
    <row r="81" spans="1:7" ht="12" customHeight="1" x14ac:dyDescent="0.25">
      <c r="A81" s="57"/>
      <c r="B81" s="30"/>
      <c r="C81" s="19"/>
      <c r="D81" s="19"/>
      <c r="E81" s="19"/>
      <c r="F81" s="19"/>
      <c r="G81" s="16"/>
    </row>
    <row r="82" spans="1:7" ht="12.75" customHeight="1" x14ac:dyDescent="0.25">
      <c r="A82" s="57"/>
      <c r="B82" s="31"/>
      <c r="C82" s="19"/>
      <c r="D82" s="19"/>
      <c r="E82" s="19"/>
      <c r="F82" s="19"/>
      <c r="G82" s="16"/>
    </row>
    <row r="83" spans="1:7" ht="12" customHeight="1" thickBot="1" x14ac:dyDescent="0.3">
      <c r="A83" s="67"/>
      <c r="B83" s="69" t="s">
        <v>80</v>
      </c>
      <c r="C83" s="69" t="s">
        <v>27</v>
      </c>
      <c r="D83" s="69" t="s">
        <v>81</v>
      </c>
      <c r="E83" s="69" t="s">
        <v>16</v>
      </c>
      <c r="F83" s="69" t="s">
        <v>17</v>
      </c>
      <c r="G83" s="16"/>
    </row>
    <row r="84" spans="1:7" ht="12" customHeight="1" x14ac:dyDescent="0.25">
      <c r="A84" s="57"/>
      <c r="B84" s="70" t="s">
        <v>96</v>
      </c>
      <c r="C84" s="129">
        <v>92000</v>
      </c>
      <c r="D84" s="129" t="s">
        <v>82</v>
      </c>
      <c r="E84" s="130">
        <v>280</v>
      </c>
      <c r="F84" s="158">
        <f>+E84*C84</f>
        <v>25760000</v>
      </c>
      <c r="G84" s="17"/>
    </row>
    <row r="85" spans="1:7" ht="18.75" thickBot="1" x14ac:dyDescent="0.3">
      <c r="A85" s="57"/>
      <c r="B85" s="128" t="s">
        <v>106</v>
      </c>
      <c r="C85" s="131">
        <v>2040</v>
      </c>
      <c r="D85" s="132" t="s">
        <v>83</v>
      </c>
      <c r="E85" s="133">
        <v>1900</v>
      </c>
      <c r="F85" s="158">
        <f>+E85*C85</f>
        <v>3876000</v>
      </c>
      <c r="G85" s="17"/>
    </row>
    <row r="86" spans="1:7" ht="15.6" customHeight="1" x14ac:dyDescent="0.25">
      <c r="A86" s="57"/>
      <c r="B86" s="70" t="s">
        <v>84</v>
      </c>
      <c r="C86" s="129">
        <v>1000</v>
      </c>
      <c r="D86" s="129" t="s">
        <v>83</v>
      </c>
      <c r="E86" s="130">
        <v>900</v>
      </c>
      <c r="F86" s="158">
        <f>+E86*C86</f>
        <v>900000</v>
      </c>
      <c r="G86" s="37"/>
    </row>
    <row r="87" spans="1:7" ht="11.25" customHeight="1" thickBot="1" x14ac:dyDescent="0.3">
      <c r="B87" s="71" t="s">
        <v>85</v>
      </c>
      <c r="C87" s="72"/>
      <c r="D87" s="73"/>
      <c r="E87" s="74"/>
      <c r="F87" s="158">
        <f>SUM(F84:F86)</f>
        <v>30536000</v>
      </c>
    </row>
    <row r="91" spans="1:7" ht="11.25" customHeight="1" thickBot="1" x14ac:dyDescent="0.3">
      <c r="B91" s="139"/>
      <c r="C91" s="140" t="s">
        <v>99</v>
      </c>
      <c r="D91" s="141"/>
      <c r="E91" s="142"/>
    </row>
    <row r="92" spans="1:7" ht="11.25" customHeight="1" x14ac:dyDescent="0.25">
      <c r="B92" s="143" t="s">
        <v>100</v>
      </c>
      <c r="C92" s="144">
        <v>64000</v>
      </c>
      <c r="D92" s="144">
        <v>80000</v>
      </c>
      <c r="E92" s="148">
        <v>90000</v>
      </c>
    </row>
    <row r="93" spans="1:7" ht="11.25" customHeight="1" thickBot="1" x14ac:dyDescent="0.3">
      <c r="B93" s="34" t="s">
        <v>101</v>
      </c>
      <c r="C93" s="145">
        <f>G55/C92</f>
        <v>386.59441406249999</v>
      </c>
      <c r="D93" s="145">
        <f>G55/D92</f>
        <v>309.27553124999997</v>
      </c>
      <c r="E93" s="146">
        <f>G55/E92</f>
        <v>274.91158333333334</v>
      </c>
    </row>
    <row r="94" spans="1:7" ht="11.25" customHeight="1" x14ac:dyDescent="0.25">
      <c r="B94" s="147" t="s">
        <v>97</v>
      </c>
      <c r="C94" s="37"/>
      <c r="D94" s="37"/>
      <c r="E94" s="37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Venegas Vergara Gonzalo Alejandro</cp:lastModifiedBy>
  <cp:lastPrinted>2021-01-24T23:15:31Z</cp:lastPrinted>
  <dcterms:created xsi:type="dcterms:W3CDTF">2020-11-27T12:49:26Z</dcterms:created>
  <dcterms:modified xsi:type="dcterms:W3CDTF">2022-06-22T20:18:43Z</dcterms:modified>
</cp:coreProperties>
</file>