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vverdi\Desktop\Asistencia Financiera\Fichas Técnicas\Quinchao\"/>
    </mc:Choice>
  </mc:AlternateContent>
  <bookViews>
    <workbookView xWindow="0" yWindow="0" windowWidth="19200" windowHeight="6720"/>
  </bookViews>
  <sheets>
    <sheet name="OVINOS_QUINCHAO" sheetId="1" r:id="rId1"/>
  </sheets>
  <definedNames>
    <definedName name="_xlnm.Print_Area" localSheetId="0">OVINOS_QUINCHAO!$B$2:$G$116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9" i="1" l="1"/>
  <c r="D99" i="1"/>
  <c r="C100" i="1"/>
  <c r="D100" i="1"/>
  <c r="C101" i="1"/>
  <c r="D101" i="1"/>
  <c r="C102" i="1"/>
  <c r="D102" i="1"/>
  <c r="C103" i="1"/>
  <c r="C104" i="1" s="1"/>
  <c r="D103" i="1"/>
  <c r="D105" i="1" s="1"/>
  <c r="D104" i="1"/>
  <c r="D106" i="1"/>
  <c r="F89" i="1"/>
  <c r="F90" i="1"/>
  <c r="F91" i="1"/>
  <c r="F92" i="1"/>
  <c r="C108" i="1" l="1"/>
  <c r="D107" i="1"/>
  <c r="C105" i="1"/>
  <c r="C107" i="1" s="1"/>
  <c r="F93" i="1"/>
  <c r="G12" i="1" s="1"/>
  <c r="C75" i="1"/>
  <c r="C74" i="1"/>
  <c r="G44" i="1" l="1"/>
  <c r="G41" i="1"/>
  <c r="G22" i="1"/>
  <c r="G23" i="1"/>
  <c r="G24" i="1"/>
  <c r="G25" i="1"/>
  <c r="G21" i="1"/>
  <c r="G49" i="1" l="1"/>
  <c r="G51" i="1" s="1"/>
  <c r="C77" i="1" s="1"/>
  <c r="G43" i="1"/>
  <c r="G40" i="1"/>
  <c r="G56" i="1"/>
  <c r="G26" i="1" l="1"/>
  <c r="G45" i="1"/>
  <c r="C76" i="1" s="1"/>
  <c r="G53" i="1" l="1"/>
  <c r="G54" i="1" s="1"/>
  <c r="C73" i="1"/>
  <c r="G55" i="1" l="1"/>
  <c r="G57" i="1" s="1"/>
  <c r="C78" i="1"/>
  <c r="C79" i="1" s="1"/>
  <c r="D73" i="1" s="1"/>
  <c r="D76" i="1" l="1"/>
  <c r="D77" i="1"/>
  <c r="D75" i="1"/>
  <c r="D78" i="1"/>
  <c r="D79" i="1" l="1"/>
</calcChain>
</file>

<file path=xl/comments1.xml><?xml version="1.0" encoding="utf-8"?>
<comments xmlns="http://schemas.openxmlformats.org/spreadsheetml/2006/main">
  <authors>
    <author>Autor</author>
  </authors>
  <commentList>
    <comment ref="B109" authorId="0" shapeId="0">
      <text>
        <r>
          <rPr>
            <b/>
            <sz val="9"/>
            <color indexed="81"/>
            <rFont val="Tahoma"/>
            <family val="2"/>
          </rPr>
          <t>equipo:Ovejas paridas/ovejas encastadas</t>
        </r>
      </text>
    </comment>
    <comment ref="B110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corderos nacidos/ovejas encastadas</t>
        </r>
      </text>
    </comment>
    <comment ref="B111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corderos nacidos/ovejas paridas</t>
        </r>
      </text>
    </comment>
  </commentList>
</comments>
</file>

<file path=xl/sharedStrings.xml><?xml version="1.0" encoding="utf-8"?>
<sst xmlns="http://schemas.openxmlformats.org/spreadsheetml/2006/main" count="165" uniqueCount="133">
  <si>
    <t>RUBRO O CULTIVO</t>
  </si>
  <si>
    <t>RENDIMIENTO (qqm/Há.)</t>
  </si>
  <si>
    <t>VARIEDAD</t>
  </si>
  <si>
    <t>FECHA ESTIMADA  PRECIO VENTA</t>
  </si>
  <si>
    <t>NIVEL TECNOLÓGICO</t>
  </si>
  <si>
    <t>Medio</t>
  </si>
  <si>
    <t>PRECIO ESPERADO ($/qqm)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</si>
  <si>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</si>
  <si>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</si>
  <si>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</si>
  <si>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</si>
  <si>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</si>
  <si>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</si>
  <si>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</si>
  <si>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</si>
  <si>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</si>
  <si>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</si>
  <si>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</si>
  <si>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</si>
  <si>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</si>
  <si>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</si>
  <si>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</si>
  <si>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</si>
  <si>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</si>
  <si>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</si>
  <si>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</si>
  <si>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</si>
  <si>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Marzo-Abril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</si>
  <si>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</si>
  <si>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</si>
  <si>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</si>
  <si>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</si>
  <si>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</si>
  <si>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</si>
  <si>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</si>
  <si>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</si>
  <si>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ARRIENDO DE TIERRAS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</si>
  <si>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</si>
  <si>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</si>
  <si>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</si>
  <si>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</si>
  <si>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</si>
  <si>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</si>
  <si>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</si>
  <si>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</si>
  <si>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</si>
  <si>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</si>
  <si>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</si>
  <si>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</si>
  <si>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</si>
  <si>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</si>
  <si>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</si>
  <si>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</si>
  <si>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</si>
  <si>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</si>
  <si>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</si>
  <si>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</si>
  <si>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</si>
  <si>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</si>
  <si>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</si>
  <si>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</si>
  <si>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Rendimiento (qqm/hà)</t>
  </si>
  <si>
    <t>Costo unitario ($/qqm) (*)</t>
  </si>
  <si>
    <t>(*): Este valor representa el valor mìnimo de venta del producto</t>
  </si>
  <si>
    <t>JA</t>
  </si>
  <si>
    <t>LOS LAGOS</t>
  </si>
  <si>
    <t>QUINCHAO</t>
  </si>
  <si>
    <t>COMUNAS DE QUINCHAO Y CURACO DE VELEZ</t>
  </si>
  <si>
    <t>MERCADO INTERNO</t>
  </si>
  <si>
    <t>no  hay</t>
  </si>
  <si>
    <t>COSTOS DIRECTOS DE PRODUCCION POR PLANTEL DE 40 VIENTRES (INCLUYE IVA)</t>
  </si>
  <si>
    <t>Manejo sanitario otoño</t>
  </si>
  <si>
    <t>Manejo sanitario Primavera (1)</t>
  </si>
  <si>
    <t>Suplementación  Alimenticia Invierno  (2)</t>
  </si>
  <si>
    <t>Manejo de encaste</t>
  </si>
  <si>
    <t>Esquila</t>
  </si>
  <si>
    <t>OVINOS</t>
  </si>
  <si>
    <t>Octubre - Noviembre</t>
  </si>
  <si>
    <t>Anual</t>
  </si>
  <si>
    <t>Febrero-Marzo</t>
  </si>
  <si>
    <t>Nov - Diciembre</t>
  </si>
  <si>
    <t>FARMACOS</t>
  </si>
  <si>
    <t>Vacuna Clostrivac 8 (1ml/animal)</t>
  </si>
  <si>
    <t xml:space="preserve">IVERMECTINA </t>
  </si>
  <si>
    <t>ALIMENTACION</t>
  </si>
  <si>
    <t>Heno (fardos 25 Kg.)</t>
  </si>
  <si>
    <t>Concentrados sacos  25 kg</t>
  </si>
  <si>
    <t>Frasco  100 cc</t>
  </si>
  <si>
    <t>Frasco 100 cc</t>
  </si>
  <si>
    <t>Fardo</t>
  </si>
  <si>
    <t>Sacos 25 kg</t>
  </si>
  <si>
    <t>abril - septiembre</t>
  </si>
  <si>
    <t>abril - agoto</t>
  </si>
  <si>
    <t>8. Se considera 95% de parición, prolificidad de 120 %,  mortalidad corderos  5%, reposición 20 % , aparece en la ventana "Cálculo"</t>
  </si>
  <si>
    <t>7. Sobre el  rebaño de 40 animales  se estima la  venta que aparece en la pestaña "Cálculo"</t>
  </si>
  <si>
    <t>9. Se considera alrededor de ocho Há destinadas a la crianza ovina, aparece en la ventana "Cálculo"</t>
  </si>
  <si>
    <t>CATEGORIA</t>
  </si>
  <si>
    <t>Época</t>
  </si>
  <si>
    <t>Cordero (venta)</t>
  </si>
  <si>
    <t>Cordero (consumo)</t>
  </si>
  <si>
    <t>Oveja desecho</t>
  </si>
  <si>
    <t>Abril - mayo</t>
  </si>
  <si>
    <t>Lana sucia</t>
  </si>
  <si>
    <t>Nov - Dic</t>
  </si>
  <si>
    <t>Ingresos  esperados</t>
  </si>
  <si>
    <t xml:space="preserve">INVENTARIO INICIAL </t>
  </si>
  <si>
    <t>Año 1</t>
  </si>
  <si>
    <t>Tipo Animal</t>
  </si>
  <si>
    <t>Número</t>
  </si>
  <si>
    <t>ovejas encastadas</t>
  </si>
  <si>
    <t>ovejas muertas</t>
  </si>
  <si>
    <t>ovejas paridas</t>
  </si>
  <si>
    <t>ovejas de reposición</t>
  </si>
  <si>
    <t>oveja de rechazo</t>
  </si>
  <si>
    <t>corderos nacidos</t>
  </si>
  <si>
    <t>corderos muertos</t>
  </si>
  <si>
    <t>corderos Autoconsumo</t>
  </si>
  <si>
    <t>carnero</t>
  </si>
  <si>
    <t>ovinos venta</t>
  </si>
  <si>
    <t>Corderos Venta</t>
  </si>
  <si>
    <t>% Fertilidad</t>
  </si>
  <si>
    <t>% Parición</t>
  </si>
  <si>
    <t>Prolificidad</t>
  </si>
  <si>
    <t xml:space="preserve">Mortalidad </t>
  </si>
  <si>
    <t>Mortalidad ovejas</t>
  </si>
  <si>
    <t>ovejas de rechazo/Reposición</t>
  </si>
  <si>
    <t>Autoconsumo</t>
  </si>
  <si>
    <t>Carneros</t>
  </si>
  <si>
    <t>Dic - ene</t>
  </si>
  <si>
    <t>CRIOLLO</t>
  </si>
  <si>
    <t>DESARROYO DE MASA</t>
  </si>
  <si>
    <t>DICIEMBRE 2021</t>
  </si>
  <si>
    <t>diciembre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</si>
</sst>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-* #,##0.00_-;\-* #,##0.00_-;_-* &quot;-&quot;??_-;_-@_-"/>
    <numFmt numFmtId="164" formatCode="_ * #,##0.00_ ;_ * \-#,##0.00_ ;_ * &quot;-&quot;??_ ;_ @_ "/>
    <numFmt numFmtId="165" formatCode="&quot; &quot;* #,##0.00&quot; &quot;;&quot;-&quot;* #,##0.00&quot; &quot;;&quot; &quot;* &quot;-&quot;??&quot; &quot;"/>
    <numFmt numFmtId="166" formatCode="#,##0.0"/>
    <numFmt numFmtId="167" formatCode="&quot; &quot;* #,##0&quot;   &quot;;&quot;-&quot;* #,##0&quot;   &quot;;&quot; &quot;* &quot;-&quot;??&quot;   &quot;"/>
    <numFmt numFmtId="168" formatCode="&quot; &quot;* #,##0&quot; &quot;;&quot; &quot;* &quot;-&quot;#,##0&quot; &quot;;&quot; &quot;* &quot;- &quot;"/>
    <numFmt numFmtId="169" formatCode="_-&quot;$&quot;\ * #,##0_-;\-&quot;$&quot;\ * #,##0_-;_-&quot;$&quot;\ * &quot;-&quot;_-;_-@_-"/>
    <numFmt numFmtId="170" formatCode="_-* #,##0_-;\-* #,##0_-;_-* &quot;-&quot;??_-;_-@_-"/>
    <numFmt numFmtId="171" formatCode="0.0%"/>
  </numFmts>
  <fonts count="35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8"/>
      <color indexed="15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0"/>
      <name val="Arial"/>
      <family val="2"/>
    </font>
    <font>
      <sz val="8"/>
      <name val="Arial Narrow"/>
      <family val="2"/>
    </font>
    <font>
      <sz val="8"/>
      <color theme="1"/>
      <name val="Arial Narrow"/>
      <family val="2"/>
    </font>
    <font>
      <sz val="11"/>
      <color indexed="8"/>
      <name val="Calibri"/>
      <family val="2"/>
    </font>
    <font>
      <sz val="7"/>
      <name val="Calibri"/>
      <family val="2"/>
    </font>
    <font>
      <sz val="8"/>
      <name val="Arial"/>
      <family val="2"/>
    </font>
    <font>
      <sz val="8"/>
      <color theme="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8"/>
      <color indexed="9"/>
      <name val="Calibri"/>
      <family val="2"/>
    </font>
    <font>
      <sz val="8"/>
      <name val="Helvetica Neue"/>
      <family val="2"/>
      <scheme val="minor"/>
    </font>
    <font>
      <sz val="8"/>
      <name val="Calibri"/>
      <family val="2"/>
    </font>
    <font>
      <b/>
      <sz val="8"/>
      <name val="Arial"/>
      <family val="2"/>
    </font>
    <font>
      <sz val="8"/>
      <color rgb="FFFF0000"/>
      <name val="Calibri"/>
      <family val="2"/>
    </font>
    <font>
      <sz val="8"/>
      <name val="Times New Roman"/>
      <family val="1"/>
    </font>
  </fonts>
  <fills count="14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</fills>
  <borders count="67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 applyNumberFormat="0" applyFill="0" applyBorder="0" applyProtection="0"/>
    <xf numFmtId="164" fontId="20" fillId="0" borderId="22" applyFont="0" applyFill="0" applyBorder="0" applyAlignment="0" applyProtection="0"/>
    <xf numFmtId="43" fontId="20" fillId="0" borderId="22" applyFont="0" applyFill="0" applyBorder="0" applyAlignment="0" applyProtection="0"/>
    <xf numFmtId="43" fontId="23" fillId="0" borderId="22" applyFont="0" applyFill="0" applyBorder="0" applyAlignment="0" applyProtection="0"/>
  </cellStyleXfs>
  <cellXfs count="201">
    <xf numFmtId="0" fontId="0" fillId="0" borderId="0" xfId="0" applyFont="1" applyAlignment="1"/>
    <xf numFmtId="49" fontId="1" fillId="3" borderId="5" xfId="0" applyNumberFormat="1" applyFont="1" applyFill="1" applyBorder="1" applyAlignment="1">
      <alignment vertical="center" wrapText="1"/>
    </xf>
    <xf numFmtId="49" fontId="4" fillId="2" borderId="5" xfId="0" applyNumberFormat="1" applyFont="1" applyFill="1" applyBorder="1" applyAlignment="1">
      <alignment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7" fillId="3" borderId="6" xfId="0" applyNumberFormat="1" applyFont="1" applyFill="1" applyBorder="1" applyAlignment="1">
      <alignment vertical="center"/>
    </xf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vertical="center"/>
    </xf>
    <xf numFmtId="3" fontId="7" fillId="3" borderId="15" xfId="0" applyNumberFormat="1" applyFont="1" applyFill="1" applyBorder="1" applyAlignment="1">
      <alignment vertical="center"/>
    </xf>
    <xf numFmtId="0" fontId="8" fillId="2" borderId="6" xfId="0" applyFont="1" applyFill="1" applyBorder="1" applyAlignment="1">
      <alignment horizontal="left" vertical="center" wrapText="1"/>
    </xf>
    <xf numFmtId="49" fontId="9" fillId="3" borderId="15" xfId="0" applyNumberFormat="1" applyFont="1" applyFill="1" applyBorder="1" applyAlignment="1">
      <alignment vertical="center"/>
    </xf>
    <xf numFmtId="0" fontId="9" fillId="3" borderId="15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vertical="center"/>
    </xf>
    <xf numFmtId="3" fontId="9" fillId="3" borderId="15" xfId="0" applyNumberFormat="1" applyFont="1" applyFill="1" applyBorder="1" applyAlignment="1">
      <alignment vertical="center"/>
    </xf>
    <xf numFmtId="49" fontId="9" fillId="3" borderId="19" xfId="0" applyNumberFormat="1" applyFont="1" applyFill="1" applyBorder="1" applyAlignment="1">
      <alignment vertical="center"/>
    </xf>
    <xf numFmtId="0" fontId="9" fillId="3" borderId="19" xfId="0" applyFont="1" applyFill="1" applyBorder="1" applyAlignment="1">
      <alignment horizontal="center" vertical="center"/>
    </xf>
    <xf numFmtId="0" fontId="9" fillId="3" borderId="19" xfId="0" applyFont="1" applyFill="1" applyBorder="1" applyAlignment="1">
      <alignment vertical="center"/>
    </xf>
    <xf numFmtId="3" fontId="9" fillId="3" borderId="19" xfId="0" applyNumberFormat="1" applyFont="1" applyFill="1" applyBorder="1" applyAlignment="1">
      <alignment vertic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49" fontId="14" fillId="8" borderId="23" xfId="0" applyNumberFormat="1" applyFont="1" applyFill="1" applyBorder="1" applyAlignment="1">
      <alignment vertical="center"/>
    </xf>
    <xf numFmtId="3" fontId="14" fillId="2" borderId="6" xfId="0" applyNumberFormat="1" applyFont="1" applyFill="1" applyBorder="1" applyAlignment="1">
      <alignment vertical="center"/>
    </xf>
    <xf numFmtId="0" fontId="14" fillId="2" borderId="6" xfId="0" applyNumberFormat="1" applyFont="1" applyFill="1" applyBorder="1" applyAlignment="1">
      <alignment vertical="center"/>
    </xf>
    <xf numFmtId="168" fontId="14" fillId="2" borderId="6" xfId="0" applyNumberFormat="1" applyFont="1" applyFill="1" applyBorder="1" applyAlignment="1">
      <alignment vertical="center"/>
    </xf>
    <xf numFmtId="0" fontId="11" fillId="7" borderId="21" xfId="0" applyFont="1" applyFill="1" applyBorder="1" applyAlignment="1">
      <alignment vertical="center"/>
    </xf>
    <xf numFmtId="0" fontId="11" fillId="7" borderId="22" xfId="0" applyFont="1" applyFill="1" applyBorder="1" applyAlignment="1">
      <alignment vertical="center"/>
    </xf>
    <xf numFmtId="167" fontId="1" fillId="2" borderId="22" xfId="0" applyNumberFormat="1" applyFont="1" applyFill="1" applyBorder="1" applyAlignment="1">
      <alignment vertical="center"/>
    </xf>
    <xf numFmtId="167" fontId="18" fillId="2" borderId="22" xfId="0" applyNumberFormat="1" applyFont="1" applyFill="1" applyBorder="1" applyAlignment="1">
      <alignment vertical="center"/>
    </xf>
    <xf numFmtId="49" fontId="0" fillId="2" borderId="22" xfId="0" applyNumberFormat="1" applyFont="1" applyFill="1" applyBorder="1" applyAlignment="1">
      <alignment vertical="center"/>
    </xf>
    <xf numFmtId="0" fontId="11" fillId="2" borderId="22" xfId="0" applyFont="1" applyFill="1" applyBorder="1" applyAlignment="1">
      <alignment vertical="center"/>
    </xf>
    <xf numFmtId="49" fontId="1" fillId="5" borderId="26" xfId="0" applyNumberFormat="1" applyFont="1" applyFill="1" applyBorder="1" applyAlignment="1">
      <alignment vertical="center"/>
    </xf>
    <xf numFmtId="0" fontId="1" fillId="5" borderId="27" xfId="0" applyFont="1" applyFill="1" applyBorder="1" applyAlignment="1">
      <alignment vertical="center"/>
    </xf>
    <xf numFmtId="167" fontId="1" fillId="5" borderId="28" xfId="0" applyNumberFormat="1" applyFont="1" applyFill="1" applyBorder="1" applyAlignment="1">
      <alignment vertical="center"/>
    </xf>
    <xf numFmtId="49" fontId="1" fillId="3" borderId="29" xfId="0" applyNumberFormat="1" applyFont="1" applyFill="1" applyBorder="1" applyAlignment="1">
      <alignment vertical="center"/>
    </xf>
    <xf numFmtId="167" fontId="1" fillId="3" borderId="30" xfId="0" applyNumberFormat="1" applyFont="1" applyFill="1" applyBorder="1" applyAlignment="1">
      <alignment vertical="center"/>
    </xf>
    <xf numFmtId="49" fontId="1" fillId="5" borderId="29" xfId="0" applyNumberFormat="1" applyFont="1" applyFill="1" applyBorder="1" applyAlignment="1">
      <alignment vertical="center"/>
    </xf>
    <xf numFmtId="167" fontId="1" fillId="5" borderId="30" xfId="0" applyNumberFormat="1" applyFont="1" applyFill="1" applyBorder="1" applyAlignment="1">
      <alignment vertical="center"/>
    </xf>
    <xf numFmtId="49" fontId="1" fillId="5" borderId="31" xfId="0" applyNumberFormat="1" applyFont="1" applyFill="1" applyBorder="1" applyAlignment="1">
      <alignment vertical="center"/>
    </xf>
    <xf numFmtId="0" fontId="11" fillId="5" borderId="32" xfId="0" applyFont="1" applyFill="1" applyBorder="1" applyAlignment="1">
      <alignment vertical="center"/>
    </xf>
    <xf numFmtId="167" fontId="1" fillId="6" borderId="33" xfId="0" applyNumberFormat="1" applyFont="1" applyFill="1" applyBorder="1" applyAlignment="1">
      <alignment vertical="center"/>
    </xf>
    <xf numFmtId="0" fontId="0" fillId="2" borderId="22" xfId="0" applyFont="1" applyFill="1" applyBorder="1" applyAlignment="1">
      <alignment vertical="center"/>
    </xf>
    <xf numFmtId="0" fontId="17" fillId="2" borderId="22" xfId="0" applyFont="1" applyFill="1" applyBorder="1" applyAlignment="1">
      <alignment vertical="center"/>
    </xf>
    <xf numFmtId="49" fontId="14" fillId="8" borderId="34" xfId="0" applyNumberFormat="1" applyFont="1" applyFill="1" applyBorder="1" applyAlignment="1">
      <alignment vertical="center"/>
    </xf>
    <xf numFmtId="49" fontId="14" fillId="2" borderId="36" xfId="0" applyNumberFormat="1" applyFont="1" applyFill="1" applyBorder="1" applyAlignment="1">
      <alignment vertical="center"/>
    </xf>
    <xf numFmtId="49" fontId="14" fillId="8" borderId="38" xfId="0" applyNumberFormat="1" applyFont="1" applyFill="1" applyBorder="1" applyAlignment="1">
      <alignment vertical="center"/>
    </xf>
    <xf numFmtId="168" fontId="14" fillId="8" borderId="39" xfId="0" applyNumberFormat="1" applyFont="1" applyFill="1" applyBorder="1" applyAlignment="1">
      <alignment vertical="center"/>
    </xf>
    <xf numFmtId="9" fontId="14" fillId="8" borderId="40" xfId="0" applyNumberFormat="1" applyFont="1" applyFill="1" applyBorder="1" applyAlignment="1">
      <alignment vertical="center"/>
    </xf>
    <xf numFmtId="0" fontId="16" fillId="2" borderId="22" xfId="0" applyFont="1" applyFill="1" applyBorder="1" applyAlignment="1">
      <alignment vertical="center"/>
    </xf>
    <xf numFmtId="49" fontId="16" fillId="2" borderId="22" xfId="0" applyNumberFormat="1" applyFont="1" applyFill="1" applyBorder="1" applyAlignment="1">
      <alignment vertical="center"/>
    </xf>
    <xf numFmtId="49" fontId="14" fillId="2" borderId="44" xfId="0" applyNumberFormat="1" applyFont="1" applyFill="1" applyBorder="1" applyAlignment="1">
      <alignment vertical="center"/>
    </xf>
    <xf numFmtId="49" fontId="16" fillId="2" borderId="47" xfId="0" applyNumberFormat="1" applyFont="1" applyFill="1" applyBorder="1" applyAlignment="1">
      <alignment vertical="center"/>
    </xf>
    <xf numFmtId="0" fontId="14" fillId="7" borderId="22" xfId="0" applyFont="1" applyFill="1" applyBorder="1" applyAlignment="1">
      <alignment vertical="center"/>
    </xf>
    <xf numFmtId="0" fontId="11" fillId="9" borderId="21" xfId="0" applyFont="1" applyFill="1" applyBorder="1" applyAlignment="1">
      <alignment vertical="center"/>
    </xf>
    <xf numFmtId="49" fontId="19" fillId="9" borderId="22" xfId="0" applyNumberFormat="1" applyFont="1" applyFill="1" applyBorder="1" applyAlignment="1">
      <alignment vertical="center"/>
    </xf>
    <xf numFmtId="0" fontId="11" fillId="9" borderId="22" xfId="0" applyFont="1" applyFill="1" applyBorder="1" applyAlignment="1">
      <alignment vertical="center"/>
    </xf>
    <xf numFmtId="0" fontId="11" fillId="9" borderId="52" xfId="0" applyFont="1" applyFill="1" applyBorder="1" applyAlignment="1">
      <alignment vertical="center"/>
    </xf>
    <xf numFmtId="49" fontId="14" fillId="8" borderId="53" xfId="0" applyNumberFormat="1" applyFont="1" applyFill="1" applyBorder="1" applyAlignment="1">
      <alignment vertical="center"/>
    </xf>
    <xf numFmtId="0" fontId="14" fillId="8" borderId="54" xfId="0" applyNumberFormat="1" applyFont="1" applyFill="1" applyBorder="1" applyAlignment="1">
      <alignment vertical="center"/>
    </xf>
    <xf numFmtId="0" fontId="14" fillId="8" borderId="55" xfId="0" applyNumberFormat="1" applyFont="1" applyFill="1" applyBorder="1" applyAlignment="1">
      <alignment vertical="center"/>
    </xf>
    <xf numFmtId="168" fontId="14" fillId="8" borderId="40" xfId="0" applyNumberFormat="1" applyFont="1" applyFill="1" applyBorder="1" applyAlignment="1">
      <alignment vertical="center"/>
    </xf>
    <xf numFmtId="0" fontId="0" fillId="2" borderId="1" xfId="0" applyFont="1" applyFill="1" applyBorder="1" applyAlignment="1">
      <alignment vertical="center"/>
    </xf>
    <xf numFmtId="0" fontId="0" fillId="0" borderId="0" xfId="0" applyNumberFormat="1" applyFont="1" applyAlignment="1">
      <alignment vertical="center"/>
    </xf>
    <xf numFmtId="0" fontId="0" fillId="0" borderId="0" xfId="0" applyFont="1" applyAlignment="1">
      <alignment vertical="center"/>
    </xf>
    <xf numFmtId="0" fontId="0" fillId="2" borderId="2" xfId="0" applyFont="1" applyFill="1" applyBorder="1" applyAlignment="1">
      <alignment vertical="center"/>
    </xf>
    <xf numFmtId="0" fontId="0" fillId="2" borderId="3" xfId="0" applyFont="1" applyFill="1" applyBorder="1" applyAlignment="1">
      <alignment vertical="center"/>
    </xf>
    <xf numFmtId="0" fontId="0" fillId="2" borderId="4" xfId="0" applyFont="1" applyFill="1" applyBorder="1" applyAlignment="1">
      <alignment vertical="center"/>
    </xf>
    <xf numFmtId="49" fontId="2" fillId="2" borderId="6" xfId="0" applyNumberFormat="1" applyFont="1" applyFill="1" applyBorder="1" applyAlignment="1">
      <alignment horizontal="right" vertical="center"/>
    </xf>
    <xf numFmtId="0" fontId="2" fillId="2" borderId="7" xfId="0" applyFont="1" applyFill="1" applyBorder="1" applyAlignment="1">
      <alignment vertical="center"/>
    </xf>
    <xf numFmtId="3" fontId="2" fillId="2" borderId="6" xfId="0" applyNumberFormat="1" applyFont="1" applyFill="1" applyBorder="1" applyAlignment="1">
      <alignment vertical="center"/>
    </xf>
    <xf numFmtId="0" fontId="5" fillId="2" borderId="7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horizontal="right" vertical="center"/>
    </xf>
    <xf numFmtId="165" fontId="4" fillId="2" borderId="6" xfId="0" applyNumberFormat="1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horizontal="right" vertical="center" wrapText="1"/>
    </xf>
    <xf numFmtId="49" fontId="4" fillId="2" borderId="6" xfId="0" applyNumberFormat="1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3" fontId="4" fillId="2" borderId="6" xfId="0" applyNumberFormat="1" applyFont="1" applyFill="1" applyBorder="1" applyAlignment="1">
      <alignment horizontal="right" vertical="center" wrapText="1"/>
    </xf>
    <xf numFmtId="14" fontId="4" fillId="2" borderId="6" xfId="0" applyNumberFormat="1" applyFont="1" applyFill="1" applyBorder="1" applyAlignment="1">
      <alignment horizontal="right" vertical="center"/>
    </xf>
    <xf numFmtId="0" fontId="2" fillId="2" borderId="8" xfId="0" applyFont="1" applyFill="1" applyBorder="1" applyAlignment="1">
      <alignment vertical="center" wrapText="1"/>
    </xf>
    <xf numFmtId="14" fontId="2" fillId="2" borderId="9" xfId="0" applyNumberFormat="1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2" fillId="2" borderId="9" xfId="0" applyFont="1" applyFill="1" applyBorder="1" applyAlignment="1">
      <alignment horizontal="justify" vertical="center" wrapText="1"/>
    </xf>
    <xf numFmtId="0" fontId="0" fillId="2" borderId="10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12" xfId="0" applyFont="1" applyFill="1" applyBorder="1" applyAlignment="1">
      <alignment horizontal="left" vertical="center"/>
    </xf>
    <xf numFmtId="0" fontId="2" fillId="2" borderId="12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vertical="center" wrapText="1"/>
    </xf>
    <xf numFmtId="3" fontId="2" fillId="2" borderId="12" xfId="0" applyNumberFormat="1" applyFont="1" applyFill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3" fontId="2" fillId="2" borderId="18" xfId="0" applyNumberFormat="1" applyFont="1" applyFill="1" applyBorder="1" applyAlignment="1">
      <alignment vertical="center"/>
    </xf>
    <xf numFmtId="0" fontId="0" fillId="0" borderId="22" xfId="0" applyNumberFormat="1" applyFont="1" applyBorder="1" applyAlignment="1">
      <alignment vertical="center"/>
    </xf>
    <xf numFmtId="49" fontId="4" fillId="2" borderId="6" xfId="0" applyNumberFormat="1" applyFont="1" applyFill="1" applyBorder="1" applyAlignment="1">
      <alignment horizontal="center" vertical="center"/>
    </xf>
    <xf numFmtId="3" fontId="4" fillId="2" borderId="6" xfId="0" applyNumberFormat="1" applyFont="1" applyFill="1" applyBorder="1" applyAlignment="1">
      <alignment vertical="center"/>
    </xf>
    <xf numFmtId="0" fontId="4" fillId="2" borderId="6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166" fontId="4" fillId="2" borderId="6" xfId="0" applyNumberFormat="1" applyFont="1" applyFill="1" applyBorder="1" applyAlignment="1">
      <alignment vertical="center"/>
    </xf>
    <xf numFmtId="49" fontId="10" fillId="5" borderId="6" xfId="0" applyNumberFormat="1" applyFont="1" applyFill="1" applyBorder="1" applyAlignment="1">
      <alignment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vertical="center"/>
    </xf>
    <xf numFmtId="3" fontId="2" fillId="2" borderId="25" xfId="0" applyNumberFormat="1" applyFont="1" applyFill="1" applyBorder="1" applyAlignment="1">
      <alignment vertical="center"/>
    </xf>
    <xf numFmtId="0" fontId="0" fillId="2" borderId="24" xfId="0" applyFont="1" applyFill="1" applyBorder="1" applyAlignment="1">
      <alignment vertical="center"/>
    </xf>
    <xf numFmtId="0" fontId="16" fillId="2" borderId="45" xfId="0" applyFont="1" applyFill="1" applyBorder="1" applyAlignment="1">
      <alignment vertical="center"/>
    </xf>
    <xf numFmtId="0" fontId="16" fillId="2" borderId="46" xfId="0" applyFont="1" applyFill="1" applyBorder="1" applyAlignment="1">
      <alignment vertical="center"/>
    </xf>
    <xf numFmtId="0" fontId="16" fillId="2" borderId="48" xfId="0" applyFont="1" applyFill="1" applyBorder="1" applyAlignment="1">
      <alignment vertical="center"/>
    </xf>
    <xf numFmtId="0" fontId="16" fillId="2" borderId="50" xfId="0" applyFont="1" applyFill="1" applyBorder="1" applyAlignment="1">
      <alignment vertical="center"/>
    </xf>
    <xf numFmtId="0" fontId="16" fillId="2" borderId="51" xfId="0" applyFont="1" applyFill="1" applyBorder="1" applyAlignment="1">
      <alignment vertical="center"/>
    </xf>
    <xf numFmtId="0" fontId="16" fillId="9" borderId="43" xfId="0" applyFont="1" applyFill="1" applyBorder="1" applyAlignment="1">
      <alignment vertical="center"/>
    </xf>
    <xf numFmtId="0" fontId="16" fillId="7" borderId="22" xfId="0" applyFont="1" applyFill="1" applyBorder="1" applyAlignment="1">
      <alignment vertical="center"/>
    </xf>
    <xf numFmtId="49" fontId="16" fillId="8" borderId="35" xfId="0" applyNumberFormat="1" applyFont="1" applyFill="1" applyBorder="1" applyAlignment="1">
      <alignment vertical="center"/>
    </xf>
    <xf numFmtId="9" fontId="16" fillId="2" borderId="37" xfId="0" applyNumberFormat="1" applyFont="1" applyFill="1" applyBorder="1" applyAlignment="1">
      <alignment vertical="center"/>
    </xf>
    <xf numFmtId="0" fontId="0" fillId="2" borderId="20" xfId="0" applyFont="1" applyFill="1" applyBorder="1" applyAlignment="1">
      <alignment vertical="center"/>
    </xf>
    <xf numFmtId="0" fontId="21" fillId="10" borderId="56" xfId="0" applyFont="1" applyFill="1" applyBorder="1" applyAlignment="1">
      <alignment horizontal="left" vertical="center"/>
    </xf>
    <xf numFmtId="0" fontId="21" fillId="10" borderId="56" xfId="0" applyFont="1" applyFill="1" applyBorder="1" applyAlignment="1">
      <alignment horizontal="left" vertical="center" wrapText="1"/>
    </xf>
    <xf numFmtId="0" fontId="21" fillId="10" borderId="56" xfId="0" applyFont="1" applyFill="1" applyBorder="1" applyAlignment="1">
      <alignment vertical="center"/>
    </xf>
    <xf numFmtId="0" fontId="22" fillId="0" borderId="56" xfId="0" applyFont="1" applyFill="1" applyBorder="1" applyAlignment="1">
      <alignment horizontal="center" vertical="center"/>
    </xf>
    <xf numFmtId="0" fontId="21" fillId="0" borderId="56" xfId="0" applyFont="1" applyFill="1" applyBorder="1" applyAlignment="1">
      <alignment horizontal="center" vertical="center"/>
    </xf>
    <xf numFmtId="169" fontId="21" fillId="0" borderId="56" xfId="1" applyNumberFormat="1" applyFont="1" applyFill="1" applyBorder="1" applyAlignment="1">
      <alignment vertical="center"/>
    </xf>
    <xf numFmtId="3" fontId="21" fillId="0" borderId="56" xfId="1" applyNumberFormat="1" applyFont="1" applyFill="1" applyBorder="1" applyAlignment="1">
      <alignment horizontal="center" vertical="center"/>
    </xf>
    <xf numFmtId="0" fontId="8" fillId="0" borderId="56" xfId="0" applyFont="1" applyFill="1" applyBorder="1" applyAlignment="1">
      <alignment vertical="center" wrapText="1"/>
    </xf>
    <xf numFmtId="0" fontId="4" fillId="0" borderId="56" xfId="0" applyFont="1" applyFill="1" applyBorder="1" applyAlignment="1">
      <alignment horizontal="center" vertical="center" wrapText="1"/>
    </xf>
    <xf numFmtId="170" fontId="4" fillId="0" borderId="56" xfId="3" applyNumberFormat="1" applyFont="1" applyFill="1" applyBorder="1" applyAlignment="1">
      <alignment horizontal="right" vertical="center" wrapText="1"/>
    </xf>
    <xf numFmtId="0" fontId="21" fillId="0" borderId="56" xfId="0" applyFont="1" applyFill="1" applyBorder="1" applyAlignment="1">
      <alignment horizontal="left" vertical="center"/>
    </xf>
    <xf numFmtId="169" fontId="21" fillId="0" borderId="56" xfId="3" applyNumberFormat="1" applyFont="1" applyFill="1" applyBorder="1" applyAlignment="1">
      <alignment vertical="center"/>
    </xf>
    <xf numFmtId="0" fontId="8" fillId="11" borderId="56" xfId="0" applyFont="1" applyFill="1" applyBorder="1" applyAlignment="1">
      <alignment vertical="center" wrapText="1"/>
    </xf>
    <xf numFmtId="0" fontId="4" fillId="0" borderId="56" xfId="0" applyFont="1" applyBorder="1" applyAlignment="1">
      <alignment horizontal="center" vertical="center"/>
    </xf>
    <xf numFmtId="0" fontId="4" fillId="0" borderId="56" xfId="0" applyFont="1" applyFill="1" applyBorder="1" applyAlignment="1">
      <alignment horizontal="center" vertical="center"/>
    </xf>
    <xf numFmtId="43" fontId="21" fillId="0" borderId="56" xfId="2" applyNumberFormat="1" applyFont="1" applyFill="1" applyBorder="1" applyAlignment="1">
      <alignment horizontal="center" vertical="center"/>
    </xf>
    <xf numFmtId="0" fontId="21" fillId="0" borderId="56" xfId="2" applyNumberFormat="1" applyFont="1" applyFill="1" applyBorder="1" applyAlignment="1">
      <alignment horizontal="center" vertical="center"/>
    </xf>
    <xf numFmtId="0" fontId="0" fillId="0" borderId="22" xfId="0" applyFont="1" applyBorder="1" applyAlignment="1">
      <alignment vertical="center"/>
    </xf>
    <xf numFmtId="0" fontId="0" fillId="0" borderId="50" xfId="0" applyFont="1" applyBorder="1" applyAlignment="1">
      <alignment vertical="center"/>
    </xf>
    <xf numFmtId="0" fontId="24" fillId="11" borderId="47" xfId="0" applyFont="1" applyFill="1" applyBorder="1" applyAlignment="1">
      <alignment vertical="center"/>
    </xf>
    <xf numFmtId="0" fontId="16" fillId="0" borderId="47" xfId="0" applyFont="1" applyBorder="1" applyAlignment="1">
      <alignment vertical="center"/>
    </xf>
    <xf numFmtId="0" fontId="16" fillId="0" borderId="49" xfId="0" applyFont="1" applyBorder="1" applyAlignment="1">
      <alignment vertical="center"/>
    </xf>
    <xf numFmtId="171" fontId="26" fillId="12" borderId="22" xfId="0" applyNumberFormat="1" applyFont="1" applyFill="1" applyBorder="1" applyAlignment="1">
      <alignment horizontal="right"/>
    </xf>
    <xf numFmtId="0" fontId="23" fillId="0" borderId="0" xfId="0" applyFont="1" applyAlignment="1"/>
    <xf numFmtId="170" fontId="29" fillId="9" borderId="56" xfId="3" applyNumberFormat="1" applyFont="1" applyFill="1" applyBorder="1" applyAlignment="1">
      <alignment horizontal="center" vertical="center"/>
    </xf>
    <xf numFmtId="0" fontId="29" fillId="9" borderId="56" xfId="0" applyFont="1" applyFill="1" applyBorder="1" applyAlignment="1">
      <alignment horizontal="center" vertical="center" wrapText="1"/>
    </xf>
    <xf numFmtId="170" fontId="17" fillId="9" borderId="56" xfId="3" applyNumberFormat="1" applyFont="1" applyFill="1" applyBorder="1" applyAlignment="1">
      <alignment vertical="center"/>
    </xf>
    <xf numFmtId="170" fontId="31" fillId="9" borderId="56" xfId="3" applyNumberFormat="1" applyFont="1" applyFill="1" applyBorder="1" applyAlignment="1">
      <alignment vertical="center"/>
    </xf>
    <xf numFmtId="0" fontId="30" fillId="10" borderId="56" xfId="0" applyFont="1" applyFill="1" applyBorder="1" applyAlignment="1">
      <alignment horizontal="left" vertical="center"/>
    </xf>
    <xf numFmtId="1" fontId="30" fillId="10" borderId="56" xfId="0" applyNumberFormat="1" applyFont="1" applyFill="1" applyBorder="1" applyAlignment="1">
      <alignment horizontal="center" vertical="center"/>
    </xf>
    <xf numFmtId="0" fontId="30" fillId="10" borderId="56" xfId="0" applyFont="1" applyFill="1" applyBorder="1" applyAlignment="1">
      <alignment horizontal="center" vertical="center"/>
    </xf>
    <xf numFmtId="169" fontId="30" fillId="10" borderId="56" xfId="3" applyNumberFormat="1" applyFont="1" applyFill="1" applyBorder="1" applyAlignment="1">
      <alignment vertical="center"/>
    </xf>
    <xf numFmtId="169" fontId="30" fillId="10" borderId="56" xfId="0" applyNumberFormat="1" applyFont="1" applyFill="1" applyBorder="1" applyAlignment="1">
      <alignment vertical="center"/>
    </xf>
    <xf numFmtId="1" fontId="30" fillId="10" borderId="56" xfId="2" applyNumberFormat="1" applyFont="1" applyFill="1" applyBorder="1" applyAlignment="1">
      <alignment horizontal="center" vertical="center"/>
    </xf>
    <xf numFmtId="0" fontId="13" fillId="0" borderId="0" xfId="0" applyFont="1" applyAlignment="1"/>
    <xf numFmtId="0" fontId="33" fillId="0" borderId="0" xfId="0" applyFont="1" applyAlignment="1"/>
    <xf numFmtId="1" fontId="32" fillId="12" borderId="22" xfId="0" applyNumberFormat="1" applyFont="1" applyFill="1" applyBorder="1" applyAlignment="1">
      <alignment horizontal="right"/>
    </xf>
    <xf numFmtId="0" fontId="34" fillId="12" borderId="0" xfId="0" applyFont="1" applyFill="1"/>
    <xf numFmtId="0" fontId="25" fillId="10" borderId="60" xfId="0" applyFont="1" applyFill="1" applyBorder="1"/>
    <xf numFmtId="1" fontId="25" fillId="10" borderId="61" xfId="0" applyNumberFormat="1" applyFont="1" applyFill="1" applyBorder="1" applyAlignment="1">
      <alignment horizontal="right"/>
    </xf>
    <xf numFmtId="0" fontId="25" fillId="10" borderId="62" xfId="0" applyFont="1" applyFill="1" applyBorder="1"/>
    <xf numFmtId="1" fontId="25" fillId="10" borderId="63" xfId="0" applyNumberFormat="1" applyFont="1" applyFill="1" applyBorder="1" applyAlignment="1">
      <alignment horizontal="right"/>
    </xf>
    <xf numFmtId="0" fontId="25" fillId="10" borderId="64" xfId="0" applyFont="1" applyFill="1" applyBorder="1"/>
    <xf numFmtId="0" fontId="25" fillId="10" borderId="65" xfId="0" applyFont="1" applyFill="1" applyBorder="1"/>
    <xf numFmtId="1" fontId="25" fillId="10" borderId="65" xfId="0" applyNumberFormat="1" applyFont="1" applyFill="1" applyBorder="1" applyAlignment="1">
      <alignment horizontal="right"/>
    </xf>
    <xf numFmtId="171" fontId="25" fillId="10" borderId="57" xfId="0" applyNumberFormat="1" applyFont="1" applyFill="1" applyBorder="1" applyAlignment="1">
      <alignment horizontal="right"/>
    </xf>
    <xf numFmtId="0" fontId="25" fillId="10" borderId="63" xfId="0" applyFont="1" applyFill="1" applyBorder="1"/>
    <xf numFmtId="171" fontId="25" fillId="10" borderId="66" xfId="0" applyNumberFormat="1" applyFont="1" applyFill="1" applyBorder="1" applyAlignment="1">
      <alignment horizontal="right"/>
    </xf>
    <xf numFmtId="9" fontId="25" fillId="10" borderId="63" xfId="0" applyNumberFormat="1" applyFont="1" applyFill="1" applyBorder="1" applyAlignment="1">
      <alignment horizontal="right"/>
    </xf>
    <xf numFmtId="9" fontId="25" fillId="10" borderId="65" xfId="0" applyNumberFormat="1" applyFont="1" applyFill="1" applyBorder="1" applyAlignment="1">
      <alignment horizontal="right"/>
    </xf>
    <xf numFmtId="0" fontId="32" fillId="13" borderId="44" xfId="0" applyFont="1" applyFill="1" applyBorder="1"/>
    <xf numFmtId="0" fontId="32" fillId="9" borderId="44" xfId="0" applyFont="1" applyFill="1" applyBorder="1" applyAlignment="1">
      <alignment horizontal="center"/>
    </xf>
    <xf numFmtId="0" fontId="32" fillId="9" borderId="45" xfId="0" applyFont="1" applyFill="1" applyBorder="1"/>
    <xf numFmtId="0" fontId="32" fillId="9" borderId="58" xfId="0" applyFont="1" applyFill="1" applyBorder="1" applyAlignment="1">
      <alignment horizontal="center"/>
    </xf>
    <xf numFmtId="0" fontId="32" fillId="9" borderId="58" xfId="0" applyFont="1" applyFill="1" applyBorder="1"/>
    <xf numFmtId="0" fontId="32" fillId="9" borderId="44" xfId="0" applyFont="1" applyFill="1" applyBorder="1"/>
    <xf numFmtId="0" fontId="32" fillId="9" borderId="59" xfId="0" applyFont="1" applyFill="1" applyBorder="1"/>
    <xf numFmtId="0" fontId="32" fillId="13" borderId="57" xfId="0" applyFont="1" applyFill="1" applyBorder="1"/>
    <xf numFmtId="1" fontId="32" fillId="13" borderId="57" xfId="0" applyNumberFormat="1" applyFont="1" applyFill="1" applyBorder="1" applyAlignment="1">
      <alignment horizontal="right"/>
    </xf>
    <xf numFmtId="49" fontId="3" fillId="3" borderId="6" xfId="0" applyNumberFormat="1" applyFont="1" applyFill="1" applyBorder="1" applyAlignment="1">
      <alignment vertical="center" wrapText="1"/>
    </xf>
    <xf numFmtId="0" fontId="3" fillId="4" borderId="6" xfId="0" applyFont="1" applyFill="1" applyBorder="1" applyAlignment="1">
      <alignment vertical="center" wrapText="1"/>
    </xf>
    <xf numFmtId="49" fontId="4" fillId="2" borderId="6" xfId="0" applyNumberFormat="1" applyFont="1" applyFill="1" applyBorder="1" applyAlignment="1">
      <alignment vertical="center" wrapText="1"/>
    </xf>
    <xf numFmtId="0" fontId="4" fillId="2" borderId="6" xfId="0" applyFont="1" applyFill="1" applyBorder="1" applyAlignment="1">
      <alignment vertical="center" wrapText="1"/>
    </xf>
    <xf numFmtId="49" fontId="4" fillId="2" borderId="6" xfId="0" applyNumberFormat="1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32" fillId="12" borderId="0" xfId="0" applyFont="1" applyFill="1"/>
    <xf numFmtId="49" fontId="19" fillId="9" borderId="41" xfId="0" applyNumberFormat="1" applyFont="1" applyFill="1" applyBorder="1" applyAlignment="1">
      <alignment vertical="center"/>
    </xf>
    <xf numFmtId="0" fontId="14" fillId="9" borderId="42" xfId="0" applyFont="1" applyFill="1" applyBorder="1" applyAlignment="1">
      <alignment vertical="center"/>
    </xf>
  </cellXfs>
  <cellStyles count="4">
    <cellStyle name="Millares 2" xfId="3"/>
    <cellStyle name="Millares 4" xfId="1"/>
    <cellStyle name="Millares 6" xfId="2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796925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U117"/>
  <sheetViews>
    <sheetView showGridLines="0" tabSelected="1" topLeftCell="A7" zoomScaleNormal="100" workbookViewId="0">
      <selection activeCell="J12" sqref="J12"/>
    </sheetView>
  </sheetViews>
  <sheetFormatPr baseColWidth="10" defaultColWidth="10.81640625" defaultRowHeight="11.25" customHeight="1"/>
  <cols>
    <col min="1" max="1" width="4.453125" style="81" customWidth="1"/>
    <col min="2" max="2" width="16.7265625" style="81" customWidth="1"/>
    <col min="3" max="3" width="19.453125" style="81" customWidth="1"/>
    <col min="4" max="4" width="10.7265625" style="81" customWidth="1"/>
    <col min="5" max="5" width="14.453125" style="81" customWidth="1"/>
    <col min="6" max="6" width="11" style="81" customWidth="1"/>
    <col min="7" max="7" width="12.453125" style="81" customWidth="1"/>
    <col min="8" max="255" width="10.81640625" style="81" customWidth="1"/>
    <col min="256" max="16384" width="10.81640625" style="82"/>
  </cols>
  <sheetData>
    <row r="1" spans="1:7" ht="15" customHeight="1">
      <c r="A1" s="80"/>
      <c r="B1" s="80"/>
      <c r="C1" s="80"/>
      <c r="D1" s="80"/>
      <c r="E1" s="80"/>
      <c r="F1" s="80"/>
      <c r="G1" s="80"/>
    </row>
    <row r="2" spans="1:7" ht="15" customHeight="1">
      <c r="A2" s="80"/>
      <c r="B2" s="80"/>
      <c r="C2" s="80"/>
      <c r="D2" s="80"/>
      <c r="E2" s="80"/>
      <c r="F2" s="80"/>
      <c r="G2" s="80"/>
    </row>
    <row r="3" spans="1:7" ht="15" customHeight="1">
      <c r="A3" s="80"/>
      <c r="B3" s="80"/>
      <c r="C3" s="80"/>
      <c r="D3" s="80"/>
      <c r="E3" s="80"/>
      <c r="F3" s="80"/>
      <c r="G3" s="80"/>
    </row>
    <row r="4" spans="1:7" ht="15" customHeight="1">
      <c r="A4" s="80"/>
      <c r="B4" s="80"/>
      <c r="C4" s="80"/>
      <c r="D4" s="80"/>
      <c r="E4" s="80"/>
      <c r="F4" s="80"/>
      <c r="G4" s="80"/>
    </row>
    <row r="5" spans="1:7" ht="15" customHeight="1">
      <c r="A5" s="80"/>
      <c r="B5" s="80"/>
      <c r="C5" s="80"/>
      <c r="D5" s="80"/>
      <c r="E5" s="80"/>
      <c r="F5" s="80"/>
      <c r="G5" s="80"/>
    </row>
    <row r="6" spans="1:7" ht="15" customHeight="1">
      <c r="A6" s="80"/>
      <c r="B6" s="80"/>
      <c r="C6" s="80"/>
      <c r="D6" s="80"/>
      <c r="E6" s="80"/>
      <c r="F6" s="80"/>
      <c r="G6" s="80"/>
    </row>
    <row r="7" spans="1:7" ht="15" customHeight="1">
      <c r="A7" s="80"/>
      <c r="B7" s="80"/>
      <c r="C7" s="80"/>
      <c r="D7" s="80"/>
      <c r="E7" s="80"/>
      <c r="F7" s="80"/>
      <c r="G7" s="80"/>
    </row>
    <row r="8" spans="1:7" ht="15" customHeight="1">
      <c r="A8" s="80"/>
      <c r="B8" s="83"/>
      <c r="C8" s="84"/>
      <c r="D8" s="80"/>
      <c r="E8" s="84"/>
      <c r="F8" s="84"/>
      <c r="G8" s="84"/>
    </row>
    <row r="9" spans="1:7" ht="12" customHeight="1">
      <c r="A9" s="85"/>
      <c r="B9" s="1" t="s">
        <v>0</v>
      </c>
      <c r="C9" s="86" t="s">
        <v>76</v>
      </c>
      <c r="D9" s="87"/>
      <c r="E9" s="190" t="s">
        <v>1</v>
      </c>
      <c r="F9" s="191"/>
      <c r="G9" s="88">
        <v>38</v>
      </c>
    </row>
    <row r="10" spans="1:7" ht="38.25" customHeight="1">
      <c r="A10" s="85"/>
      <c r="B10" s="2" t="s">
        <v>2</v>
      </c>
      <c r="C10" s="3" t="s">
        <v>129</v>
      </c>
      <c r="D10" s="89"/>
      <c r="E10" s="192" t="s">
        <v>3</v>
      </c>
      <c r="F10" s="193"/>
      <c r="G10" s="90" t="s">
        <v>131</v>
      </c>
    </row>
    <row r="11" spans="1:7" ht="18" customHeight="1">
      <c r="A11" s="85"/>
      <c r="B11" s="2" t="s">
        <v>4</v>
      </c>
      <c r="C11" s="90" t="s">
        <v>5</v>
      </c>
      <c r="D11" s="89"/>
      <c r="E11" s="192" t="s">
        <v>6</v>
      </c>
      <c r="F11" s="193"/>
      <c r="G11" s="91">
        <v>80000</v>
      </c>
    </row>
    <row r="12" spans="1:7" ht="11.25" customHeight="1">
      <c r="A12" s="85"/>
      <c r="B12" s="2" t="s">
        <v>7</v>
      </c>
      <c r="C12" s="92" t="s">
        <v>65</v>
      </c>
      <c r="D12" s="89"/>
      <c r="E12" s="93" t="s">
        <v>8</v>
      </c>
      <c r="F12" s="94"/>
      <c r="G12" s="95">
        <f>OVINOS_QUINCHAO!F93</f>
        <v>4079000</v>
      </c>
    </row>
    <row r="13" spans="1:7" ht="11.25" customHeight="1">
      <c r="A13" s="85"/>
      <c r="B13" s="2" t="s">
        <v>9</v>
      </c>
      <c r="C13" s="90" t="s">
        <v>66</v>
      </c>
      <c r="D13" s="89"/>
      <c r="E13" s="192" t="s">
        <v>10</v>
      </c>
      <c r="F13" s="193"/>
      <c r="G13" s="90" t="s">
        <v>68</v>
      </c>
    </row>
    <row r="14" spans="1:7" ht="13.5" customHeight="1">
      <c r="A14" s="85"/>
      <c r="B14" s="2" t="s">
        <v>11</v>
      </c>
      <c r="C14" s="90" t="s">
        <v>67</v>
      </c>
      <c r="D14" s="89"/>
      <c r="E14" s="192" t="s">
        <v>12</v>
      </c>
      <c r="F14" s="193"/>
      <c r="G14" s="90" t="s">
        <v>132</v>
      </c>
    </row>
    <row r="15" spans="1:7" ht="25.5" customHeight="1">
      <c r="A15" s="85"/>
      <c r="B15" s="2" t="s">
        <v>13</v>
      </c>
      <c r="C15" s="96">
        <v>44713</v>
      </c>
      <c r="D15" s="89"/>
      <c r="E15" s="194" t="s">
        <v>14</v>
      </c>
      <c r="F15" s="195"/>
      <c r="G15" s="92" t="s">
        <v>69</v>
      </c>
    </row>
    <row r="16" spans="1:7" ht="12" customHeight="1">
      <c r="A16" s="80"/>
      <c r="B16" s="97"/>
      <c r="C16" s="98"/>
      <c r="D16" s="6"/>
      <c r="E16" s="99"/>
      <c r="F16" s="99"/>
      <c r="G16" s="100"/>
    </row>
    <row r="17" spans="1:7" ht="12" customHeight="1">
      <c r="A17" s="101"/>
      <c r="B17" s="196" t="s">
        <v>70</v>
      </c>
      <c r="C17" s="197"/>
      <c r="D17" s="197"/>
      <c r="E17" s="197"/>
      <c r="F17" s="197"/>
      <c r="G17" s="197"/>
    </row>
    <row r="18" spans="1:7" ht="12" customHeight="1">
      <c r="A18" s="80"/>
      <c r="B18" s="102"/>
      <c r="C18" s="103"/>
      <c r="D18" s="103"/>
      <c r="E18" s="103"/>
      <c r="F18" s="104"/>
      <c r="G18" s="104"/>
    </row>
    <row r="19" spans="1:7" ht="12" customHeight="1">
      <c r="A19" s="85"/>
      <c r="B19" s="4" t="s">
        <v>15</v>
      </c>
      <c r="C19" s="5"/>
      <c r="D19" s="6"/>
      <c r="E19" s="6"/>
      <c r="F19" s="6"/>
      <c r="G19" s="6"/>
    </row>
    <row r="20" spans="1:7" ht="24" customHeight="1">
      <c r="A20" s="101"/>
      <c r="B20" s="7" t="s">
        <v>16</v>
      </c>
      <c r="C20" s="7" t="s">
        <v>17</v>
      </c>
      <c r="D20" s="7" t="s">
        <v>18</v>
      </c>
      <c r="E20" s="7" t="s">
        <v>19</v>
      </c>
      <c r="F20" s="7" t="s">
        <v>20</v>
      </c>
      <c r="G20" s="7" t="s">
        <v>21</v>
      </c>
    </row>
    <row r="21" spans="1:7" ht="12.75" customHeight="1">
      <c r="A21" s="101"/>
      <c r="B21" s="131" t="s">
        <v>71</v>
      </c>
      <c r="C21" s="134" t="s">
        <v>22</v>
      </c>
      <c r="D21" s="135">
        <v>1.5</v>
      </c>
      <c r="E21" s="135" t="s">
        <v>27</v>
      </c>
      <c r="F21" s="136">
        <v>25000</v>
      </c>
      <c r="G21" s="95">
        <f>(D21*F21)</f>
        <v>37500</v>
      </c>
    </row>
    <row r="22" spans="1:7" ht="12.75" customHeight="1">
      <c r="A22" s="101"/>
      <c r="B22" s="131" t="s">
        <v>72</v>
      </c>
      <c r="C22" s="134" t="s">
        <v>22</v>
      </c>
      <c r="D22" s="135">
        <v>1.5</v>
      </c>
      <c r="E22" s="135" t="s">
        <v>77</v>
      </c>
      <c r="F22" s="136">
        <v>25000</v>
      </c>
      <c r="G22" s="95">
        <f t="shared" ref="G22:G25" si="0">(D22*F22)</f>
        <v>37500</v>
      </c>
    </row>
    <row r="23" spans="1:7" ht="24" customHeight="1">
      <c r="A23" s="101"/>
      <c r="B23" s="132" t="s">
        <v>73</v>
      </c>
      <c r="C23" s="134" t="s">
        <v>22</v>
      </c>
      <c r="D23" s="135">
        <v>3</v>
      </c>
      <c r="E23" s="135" t="s">
        <v>78</v>
      </c>
      <c r="F23" s="136">
        <v>25000</v>
      </c>
      <c r="G23" s="95">
        <f t="shared" si="0"/>
        <v>75000</v>
      </c>
    </row>
    <row r="24" spans="1:7" ht="25.5" customHeight="1">
      <c r="A24" s="101"/>
      <c r="B24" s="131" t="s">
        <v>74</v>
      </c>
      <c r="C24" s="134" t="s">
        <v>22</v>
      </c>
      <c r="D24" s="135">
        <v>3</v>
      </c>
      <c r="E24" s="135" t="s">
        <v>79</v>
      </c>
      <c r="F24" s="136">
        <v>25000</v>
      </c>
      <c r="G24" s="95">
        <f t="shared" si="0"/>
        <v>75000</v>
      </c>
    </row>
    <row r="25" spans="1:7" ht="12.75" customHeight="1">
      <c r="A25" s="101"/>
      <c r="B25" s="133" t="s">
        <v>75</v>
      </c>
      <c r="C25" s="134" t="s">
        <v>76</v>
      </c>
      <c r="D25" s="137">
        <v>40</v>
      </c>
      <c r="E25" s="135" t="s">
        <v>80</v>
      </c>
      <c r="F25" s="136">
        <v>1500</v>
      </c>
      <c r="G25" s="95">
        <f t="shared" si="0"/>
        <v>60000</v>
      </c>
    </row>
    <row r="26" spans="1:7" ht="12.75" customHeight="1">
      <c r="A26" s="101"/>
      <c r="B26" s="8" t="s">
        <v>23</v>
      </c>
      <c r="C26" s="9"/>
      <c r="D26" s="9"/>
      <c r="E26" s="9"/>
      <c r="F26" s="10"/>
      <c r="G26" s="11">
        <f>SUM(G21:G25)</f>
        <v>285000</v>
      </c>
    </row>
    <row r="27" spans="1:7" ht="12" customHeight="1">
      <c r="A27" s="80"/>
      <c r="B27" s="102"/>
      <c r="C27" s="104"/>
      <c r="D27" s="104"/>
      <c r="E27" s="104"/>
      <c r="F27" s="106"/>
      <c r="G27" s="106"/>
    </row>
    <row r="28" spans="1:7" ht="12" customHeight="1">
      <c r="A28" s="85"/>
      <c r="B28" s="12" t="s">
        <v>24</v>
      </c>
      <c r="C28" s="13"/>
      <c r="D28" s="14"/>
      <c r="E28" s="14"/>
      <c r="F28" s="15"/>
      <c r="G28" s="15"/>
    </row>
    <row r="29" spans="1:7" ht="24" customHeight="1">
      <c r="A29" s="85"/>
      <c r="B29" s="16" t="s">
        <v>16</v>
      </c>
      <c r="C29" s="17" t="s">
        <v>17</v>
      </c>
      <c r="D29" s="17" t="s">
        <v>18</v>
      </c>
      <c r="E29" s="16" t="s">
        <v>19</v>
      </c>
      <c r="F29" s="17" t="s">
        <v>20</v>
      </c>
      <c r="G29" s="16" t="s">
        <v>21</v>
      </c>
    </row>
    <row r="30" spans="1:7" ht="12" customHeight="1">
      <c r="A30" s="85"/>
      <c r="B30" s="18"/>
      <c r="C30" s="19" t="s">
        <v>64</v>
      </c>
      <c r="D30" s="19"/>
      <c r="E30" s="19"/>
      <c r="F30" s="18"/>
      <c r="G30" s="18"/>
    </row>
    <row r="31" spans="1:7" ht="12" customHeight="1">
      <c r="A31" s="85"/>
      <c r="B31" s="20" t="s">
        <v>25</v>
      </c>
      <c r="C31" s="21"/>
      <c r="D31" s="21"/>
      <c r="E31" s="21"/>
      <c r="F31" s="22"/>
      <c r="G31" s="22"/>
    </row>
    <row r="32" spans="1:7" ht="12" customHeight="1">
      <c r="A32" s="80"/>
      <c r="B32" s="107"/>
      <c r="C32" s="108"/>
      <c r="D32" s="108"/>
      <c r="E32" s="108"/>
      <c r="F32" s="109"/>
      <c r="G32" s="109"/>
    </row>
    <row r="33" spans="1:11" ht="12" customHeight="1">
      <c r="A33" s="85"/>
      <c r="B33" s="12" t="s">
        <v>26</v>
      </c>
      <c r="C33" s="13"/>
      <c r="D33" s="14"/>
      <c r="E33" s="14"/>
      <c r="F33" s="15"/>
      <c r="G33" s="15"/>
    </row>
    <row r="34" spans="1:11" ht="24" customHeight="1">
      <c r="A34" s="85"/>
      <c r="B34" s="23" t="s">
        <v>16</v>
      </c>
      <c r="C34" s="23" t="s">
        <v>17</v>
      </c>
      <c r="D34" s="23" t="s">
        <v>18</v>
      </c>
      <c r="E34" s="23" t="s">
        <v>19</v>
      </c>
      <c r="F34" s="24" t="s">
        <v>20</v>
      </c>
      <c r="G34" s="23" t="s">
        <v>21</v>
      </c>
    </row>
    <row r="35" spans="1:11" ht="12.75" customHeight="1">
      <c r="A35" s="85"/>
      <c r="B35" s="25" t="s">
        <v>28</v>
      </c>
      <c r="C35" s="26"/>
      <c r="D35" s="26"/>
      <c r="E35" s="26"/>
      <c r="F35" s="27"/>
      <c r="G35" s="28">
        <v>0</v>
      </c>
    </row>
    <row r="36" spans="1:11" ht="12" customHeight="1">
      <c r="A36" s="80"/>
      <c r="B36" s="107"/>
      <c r="C36" s="108"/>
      <c r="D36" s="108"/>
      <c r="E36" s="108"/>
      <c r="F36" s="109"/>
      <c r="G36" s="109"/>
    </row>
    <row r="37" spans="1:11" ht="12" customHeight="1">
      <c r="A37" s="85"/>
      <c r="B37" s="12" t="s">
        <v>29</v>
      </c>
      <c r="C37" s="13"/>
      <c r="D37" s="14"/>
      <c r="E37" s="14"/>
      <c r="F37" s="15"/>
      <c r="G37" s="15"/>
    </row>
    <row r="38" spans="1:11" ht="24" customHeight="1">
      <c r="A38" s="85"/>
      <c r="B38" s="24" t="s">
        <v>30</v>
      </c>
      <c r="C38" s="24" t="s">
        <v>31</v>
      </c>
      <c r="D38" s="24" t="s">
        <v>32</v>
      </c>
      <c r="E38" s="24" t="s">
        <v>19</v>
      </c>
      <c r="F38" s="24" t="s">
        <v>20</v>
      </c>
      <c r="G38" s="24" t="s">
        <v>21</v>
      </c>
      <c r="K38" s="110"/>
    </row>
    <row r="39" spans="1:11" ht="12.75" customHeight="1">
      <c r="A39" s="101"/>
      <c r="B39" s="138" t="s">
        <v>81</v>
      </c>
      <c r="C39" s="139"/>
      <c r="D39" s="139"/>
      <c r="E39" s="139"/>
      <c r="F39" s="140"/>
      <c r="G39" s="29"/>
      <c r="K39" s="110"/>
    </row>
    <row r="40" spans="1:11" ht="12.75" customHeight="1">
      <c r="A40" s="101"/>
      <c r="B40" s="141" t="s">
        <v>82</v>
      </c>
      <c r="C40" s="135" t="s">
        <v>87</v>
      </c>
      <c r="D40" s="135">
        <v>1</v>
      </c>
      <c r="E40" s="135" t="s">
        <v>91</v>
      </c>
      <c r="F40" s="142">
        <v>25890</v>
      </c>
      <c r="G40" s="112">
        <f>(D40*F40)</f>
        <v>25890</v>
      </c>
    </row>
    <row r="41" spans="1:11" ht="12.75" customHeight="1">
      <c r="A41" s="101"/>
      <c r="B41" s="141" t="s">
        <v>83</v>
      </c>
      <c r="C41" s="135" t="s">
        <v>88</v>
      </c>
      <c r="D41" s="135">
        <v>1</v>
      </c>
      <c r="E41" s="135" t="s">
        <v>91</v>
      </c>
      <c r="F41" s="142">
        <v>8690</v>
      </c>
      <c r="G41" s="112">
        <f>(D41*F41)</f>
        <v>8690</v>
      </c>
    </row>
    <row r="42" spans="1:11" ht="12.75" customHeight="1">
      <c r="A42" s="101"/>
      <c r="B42" s="143" t="s">
        <v>84</v>
      </c>
      <c r="C42" s="144"/>
      <c r="D42" s="144"/>
      <c r="E42" s="145"/>
      <c r="F42" s="140"/>
      <c r="G42" s="112"/>
    </row>
    <row r="43" spans="1:11" ht="12.75" customHeight="1">
      <c r="A43" s="101"/>
      <c r="B43" s="141" t="s">
        <v>85</v>
      </c>
      <c r="C43" s="146" t="s">
        <v>89</v>
      </c>
      <c r="D43" s="147">
        <v>25</v>
      </c>
      <c r="E43" s="135" t="s">
        <v>92</v>
      </c>
      <c r="F43" s="142">
        <v>4500</v>
      </c>
      <c r="G43" s="112">
        <f>(D43*F43)</f>
        <v>112500</v>
      </c>
    </row>
    <row r="44" spans="1:11" ht="12.75" customHeight="1">
      <c r="A44" s="101"/>
      <c r="B44" s="141" t="s">
        <v>86</v>
      </c>
      <c r="C44" s="146" t="s">
        <v>90</v>
      </c>
      <c r="D44" s="147">
        <v>22</v>
      </c>
      <c r="E44" s="135" t="s">
        <v>92</v>
      </c>
      <c r="F44" s="142">
        <v>11900</v>
      </c>
      <c r="G44" s="112">
        <f>(D44*F44)</f>
        <v>261800</v>
      </c>
    </row>
    <row r="45" spans="1:11" ht="12.75" customHeight="1">
      <c r="A45" s="101"/>
      <c r="B45" s="30" t="s">
        <v>33</v>
      </c>
      <c r="C45" s="31"/>
      <c r="D45" s="31"/>
      <c r="E45" s="31"/>
      <c r="F45" s="32"/>
      <c r="G45" s="33">
        <f>SUM(G39:G44)</f>
        <v>408880</v>
      </c>
    </row>
    <row r="46" spans="1:11" ht="12.75" customHeight="1">
      <c r="A46" s="101"/>
      <c r="B46" s="107"/>
      <c r="C46" s="108"/>
      <c r="D46" s="108"/>
      <c r="E46" s="114"/>
      <c r="F46" s="109"/>
      <c r="G46" s="109"/>
    </row>
    <row r="47" spans="1:11" ht="12.75" customHeight="1">
      <c r="A47" s="101"/>
      <c r="B47" s="12" t="s">
        <v>34</v>
      </c>
      <c r="C47" s="13"/>
      <c r="D47" s="14"/>
      <c r="E47" s="14"/>
      <c r="F47" s="15"/>
      <c r="G47" s="15"/>
    </row>
    <row r="48" spans="1:11" ht="18.649999999999999" customHeight="1">
      <c r="A48" s="101"/>
      <c r="B48" s="23" t="s">
        <v>35</v>
      </c>
      <c r="C48" s="24" t="s">
        <v>31</v>
      </c>
      <c r="D48" s="24" t="s">
        <v>32</v>
      </c>
      <c r="E48" s="23" t="s">
        <v>19</v>
      </c>
      <c r="F48" s="24" t="s">
        <v>20</v>
      </c>
      <c r="G48" s="23" t="s">
        <v>21</v>
      </c>
    </row>
    <row r="49" spans="1:7" ht="13.5" customHeight="1">
      <c r="A49" s="85"/>
      <c r="B49" s="105"/>
      <c r="C49" s="111"/>
      <c r="D49" s="112"/>
      <c r="E49" s="3"/>
      <c r="F49" s="115"/>
      <c r="G49" s="112">
        <f>(D49*F49)</f>
        <v>0</v>
      </c>
    </row>
    <row r="50" spans="1:7" ht="12" customHeight="1">
      <c r="A50" s="80"/>
      <c r="B50" s="116" t="s">
        <v>36</v>
      </c>
      <c r="C50" s="113"/>
      <c r="D50" s="112"/>
      <c r="E50" s="117"/>
      <c r="F50" s="115"/>
      <c r="G50" s="112"/>
    </row>
    <row r="51" spans="1:7" ht="12" customHeight="1">
      <c r="A51" s="85"/>
      <c r="B51" s="34" t="s">
        <v>37</v>
      </c>
      <c r="C51" s="35"/>
      <c r="D51" s="35"/>
      <c r="E51" s="35"/>
      <c r="F51" s="36"/>
      <c r="G51" s="37">
        <f>SUM(G49)</f>
        <v>0</v>
      </c>
    </row>
    <row r="52" spans="1:7" ht="24" customHeight="1">
      <c r="A52" s="85"/>
      <c r="B52" s="118"/>
      <c r="C52" s="118"/>
      <c r="D52" s="118"/>
      <c r="E52" s="118"/>
      <c r="F52" s="119"/>
      <c r="G52" s="119"/>
    </row>
    <row r="53" spans="1:7" ht="12.75" customHeight="1">
      <c r="A53" s="101"/>
      <c r="B53" s="50" t="s">
        <v>38</v>
      </c>
      <c r="C53" s="51"/>
      <c r="D53" s="51"/>
      <c r="E53" s="51"/>
      <c r="F53" s="51"/>
      <c r="G53" s="52">
        <f>G26+G35+G45+G51</f>
        <v>693880</v>
      </c>
    </row>
    <row r="54" spans="1:7" ht="19.5" customHeight="1">
      <c r="A54" s="101"/>
      <c r="B54" s="53" t="s">
        <v>39</v>
      </c>
      <c r="C54" s="39"/>
      <c r="D54" s="39"/>
      <c r="E54" s="39"/>
      <c r="F54" s="39"/>
      <c r="G54" s="54">
        <f>G53*0.05</f>
        <v>34694</v>
      </c>
    </row>
    <row r="55" spans="1:7" ht="13.5" customHeight="1">
      <c r="A55" s="85"/>
      <c r="B55" s="55" t="s">
        <v>40</v>
      </c>
      <c r="C55" s="38"/>
      <c r="D55" s="38"/>
      <c r="E55" s="38"/>
      <c r="F55" s="38"/>
      <c r="G55" s="56">
        <f>G54+G53</f>
        <v>728574</v>
      </c>
    </row>
    <row r="56" spans="1:7" ht="12" customHeight="1">
      <c r="A56" s="80"/>
      <c r="B56" s="53" t="s">
        <v>41</v>
      </c>
      <c r="C56" s="39"/>
      <c r="D56" s="39"/>
      <c r="E56" s="39"/>
      <c r="F56" s="39"/>
      <c r="G56" s="54">
        <f>G12</f>
        <v>4079000</v>
      </c>
    </row>
    <row r="57" spans="1:7" ht="12" customHeight="1">
      <c r="A57" s="120"/>
      <c r="B57" s="57" t="s">
        <v>42</v>
      </c>
      <c r="C57" s="58"/>
      <c r="D57" s="58"/>
      <c r="E57" s="58"/>
      <c r="F57" s="58"/>
      <c r="G57" s="59">
        <f>G56-G55</f>
        <v>3350426</v>
      </c>
    </row>
    <row r="58" spans="1:7" ht="12" customHeight="1">
      <c r="A58" s="120"/>
      <c r="B58" s="48" t="s">
        <v>43</v>
      </c>
      <c r="C58" s="49"/>
      <c r="D58" s="49"/>
      <c r="E58" s="49"/>
      <c r="F58" s="49"/>
      <c r="G58" s="46"/>
    </row>
    <row r="59" spans="1:7" ht="12" customHeight="1" thickBot="1">
      <c r="A59" s="120"/>
      <c r="B59" s="60"/>
      <c r="C59" s="49"/>
      <c r="D59" s="49"/>
      <c r="E59" s="49"/>
      <c r="F59" s="49"/>
      <c r="G59" s="46"/>
    </row>
    <row r="60" spans="1:7" ht="12" customHeight="1">
      <c r="A60" s="120"/>
      <c r="B60" s="69" t="s">
        <v>44</v>
      </c>
      <c r="C60" s="121"/>
      <c r="D60" s="121"/>
      <c r="E60" s="121"/>
      <c r="F60" s="122"/>
      <c r="G60" s="46"/>
    </row>
    <row r="61" spans="1:7" ht="12" customHeight="1">
      <c r="A61" s="120"/>
      <c r="B61" s="70" t="s">
        <v>45</v>
      </c>
      <c r="C61" s="67"/>
      <c r="D61" s="67"/>
      <c r="E61" s="67"/>
      <c r="F61" s="123"/>
      <c r="G61" s="46"/>
    </row>
    <row r="62" spans="1:7" ht="12" customHeight="1">
      <c r="A62" s="120"/>
      <c r="B62" s="70" t="s">
        <v>46</v>
      </c>
      <c r="C62" s="67"/>
      <c r="D62" s="67"/>
      <c r="E62" s="67"/>
      <c r="F62" s="123"/>
      <c r="G62" s="46"/>
    </row>
    <row r="63" spans="1:7" ht="12.75" customHeight="1">
      <c r="A63" s="120"/>
      <c r="B63" s="70" t="s">
        <v>47</v>
      </c>
      <c r="C63" s="67"/>
      <c r="D63" s="67"/>
      <c r="E63" s="67"/>
      <c r="F63" s="123"/>
      <c r="G63" s="46"/>
    </row>
    <row r="64" spans="1:7" ht="12" customHeight="1">
      <c r="A64" s="120"/>
      <c r="B64" s="70" t="s">
        <v>48</v>
      </c>
      <c r="C64" s="67"/>
      <c r="D64" s="67"/>
      <c r="E64" s="67"/>
      <c r="F64" s="123"/>
      <c r="G64" s="46"/>
    </row>
    <row r="65" spans="1:7" ht="12" customHeight="1">
      <c r="A65" s="120"/>
      <c r="B65" s="70" t="s">
        <v>49</v>
      </c>
      <c r="C65" s="67"/>
      <c r="D65" s="67"/>
      <c r="E65" s="67"/>
      <c r="F65" s="123"/>
      <c r="G65" s="46"/>
    </row>
    <row r="66" spans="1:7" ht="12" customHeight="1">
      <c r="A66" s="120"/>
      <c r="B66" s="70" t="s">
        <v>50</v>
      </c>
      <c r="C66" s="67"/>
      <c r="D66" s="67"/>
      <c r="E66" s="67"/>
      <c r="F66" s="123"/>
      <c r="G66" s="46"/>
    </row>
    <row r="67" spans="1:7" ht="12" customHeight="1">
      <c r="A67" s="120"/>
      <c r="B67" s="150" t="s">
        <v>94</v>
      </c>
      <c r="C67" s="67"/>
      <c r="D67" s="148"/>
      <c r="E67" s="67"/>
      <c r="F67" s="123"/>
      <c r="G67" s="46"/>
    </row>
    <row r="68" spans="1:7" ht="12" customHeight="1">
      <c r="A68" s="120"/>
      <c r="B68" s="151" t="s">
        <v>93</v>
      </c>
      <c r="C68" s="67"/>
      <c r="D68" s="148"/>
      <c r="E68" s="67"/>
      <c r="F68" s="123"/>
      <c r="G68" s="46"/>
    </row>
    <row r="69" spans="1:7" ht="12" customHeight="1" thickBot="1">
      <c r="A69" s="120"/>
      <c r="B69" s="152" t="s">
        <v>95</v>
      </c>
      <c r="C69" s="124"/>
      <c r="D69" s="149"/>
      <c r="E69" s="124"/>
      <c r="F69" s="125"/>
      <c r="G69" s="46"/>
    </row>
    <row r="70" spans="1:7" ht="12" customHeight="1">
      <c r="A70" s="120"/>
      <c r="B70" s="67"/>
      <c r="C70" s="67"/>
      <c r="D70" s="67"/>
      <c r="E70" s="67"/>
      <c r="F70" s="67"/>
      <c r="G70" s="46"/>
    </row>
    <row r="71" spans="1:7" ht="12" customHeight="1" thickBot="1">
      <c r="A71" s="120"/>
      <c r="B71" s="199" t="s">
        <v>51</v>
      </c>
      <c r="C71" s="200"/>
      <c r="D71" s="126"/>
      <c r="E71" s="127"/>
      <c r="F71" s="127"/>
      <c r="G71" s="46"/>
    </row>
    <row r="72" spans="1:7" ht="12" customHeight="1">
      <c r="A72" s="120"/>
      <c r="B72" s="62" t="s">
        <v>35</v>
      </c>
      <c r="C72" s="40" t="s">
        <v>52</v>
      </c>
      <c r="D72" s="128" t="s">
        <v>53</v>
      </c>
      <c r="E72" s="127"/>
      <c r="F72" s="127"/>
      <c r="G72" s="46"/>
    </row>
    <row r="73" spans="1:7" ht="12.75" customHeight="1">
      <c r="A73" s="120"/>
      <c r="B73" s="63" t="s">
        <v>54</v>
      </c>
      <c r="C73" s="41">
        <f>G26</f>
        <v>285000</v>
      </c>
      <c r="D73" s="129">
        <f>(C73/C79)</f>
        <v>0.39117508997027067</v>
      </c>
      <c r="E73" s="127"/>
      <c r="F73" s="127"/>
      <c r="G73" s="46"/>
    </row>
    <row r="74" spans="1:7" ht="12.75" customHeight="1">
      <c r="A74" s="120"/>
      <c r="B74" s="63" t="s">
        <v>55</v>
      </c>
      <c r="C74" s="42">
        <f>G31</f>
        <v>0</v>
      </c>
      <c r="D74" s="129">
        <v>0</v>
      </c>
      <c r="E74" s="127"/>
      <c r="F74" s="127"/>
      <c r="G74" s="46"/>
    </row>
    <row r="75" spans="1:7" ht="15" customHeight="1">
      <c r="A75" s="120"/>
      <c r="B75" s="63" t="s">
        <v>56</v>
      </c>
      <c r="C75" s="41">
        <f>G35</f>
        <v>0</v>
      </c>
      <c r="D75" s="129">
        <f>(C75/C79)</f>
        <v>0</v>
      </c>
      <c r="E75" s="127"/>
      <c r="F75" s="127"/>
      <c r="G75" s="46"/>
    </row>
    <row r="76" spans="1:7" ht="12" customHeight="1">
      <c r="A76" s="120"/>
      <c r="B76" s="63" t="s">
        <v>30</v>
      </c>
      <c r="C76" s="41">
        <f>G45</f>
        <v>408880</v>
      </c>
      <c r="D76" s="129">
        <f>(C76/C79)</f>
        <v>0.56120586241068171</v>
      </c>
      <c r="E76" s="127"/>
      <c r="F76" s="127"/>
      <c r="G76" s="46"/>
    </row>
    <row r="77" spans="1:7" ht="12" customHeight="1">
      <c r="A77" s="120"/>
      <c r="B77" s="63" t="s">
        <v>57</v>
      </c>
      <c r="C77" s="43">
        <f>G51</f>
        <v>0</v>
      </c>
      <c r="D77" s="129">
        <f>(C77/C79)</f>
        <v>0</v>
      </c>
      <c r="E77" s="45"/>
      <c r="F77" s="45"/>
      <c r="G77" s="46"/>
    </row>
    <row r="78" spans="1:7" ht="12" customHeight="1">
      <c r="A78" s="120"/>
      <c r="B78" s="63" t="s">
        <v>58</v>
      </c>
      <c r="C78" s="43">
        <f>G54</f>
        <v>34694</v>
      </c>
      <c r="D78" s="129">
        <f>(C78/C79)</f>
        <v>4.7619047619047616E-2</v>
      </c>
      <c r="E78" s="45"/>
      <c r="F78" s="45"/>
      <c r="G78" s="46"/>
    </row>
    <row r="79" spans="1:7" ht="12" customHeight="1" thickBot="1">
      <c r="A79" s="120"/>
      <c r="B79" s="64" t="s">
        <v>59</v>
      </c>
      <c r="C79" s="65">
        <f>SUM(C73:C78)</f>
        <v>728574</v>
      </c>
      <c r="D79" s="66">
        <f>SUM(D73:D78)</f>
        <v>1</v>
      </c>
      <c r="E79" s="45"/>
      <c r="F79" s="45"/>
      <c r="G79" s="46"/>
    </row>
    <row r="80" spans="1:7" ht="12" customHeight="1">
      <c r="A80" s="120"/>
      <c r="B80" s="60"/>
      <c r="C80" s="49"/>
      <c r="D80" s="49"/>
      <c r="E80" s="49"/>
      <c r="F80" s="49"/>
      <c r="G80" s="46"/>
    </row>
    <row r="81" spans="1:7" ht="12" customHeight="1">
      <c r="A81" s="120"/>
      <c r="B81" s="61"/>
      <c r="C81" s="49"/>
      <c r="D81" s="49"/>
      <c r="E81" s="49"/>
      <c r="F81" s="49"/>
      <c r="G81" s="46"/>
    </row>
    <row r="82" spans="1:7" ht="12" customHeight="1" thickBot="1">
      <c r="A82" s="120"/>
      <c r="B82" s="72"/>
      <c r="C82" s="73" t="s">
        <v>60</v>
      </c>
      <c r="D82" s="74"/>
      <c r="E82" s="75"/>
      <c r="F82" s="44"/>
      <c r="G82" s="46"/>
    </row>
    <row r="83" spans="1:7" ht="12.75" customHeight="1">
      <c r="A83" s="120"/>
      <c r="B83" s="76" t="s">
        <v>61</v>
      </c>
      <c r="C83" s="77"/>
      <c r="D83" s="77"/>
      <c r="E83" s="78"/>
      <c r="F83" s="71"/>
      <c r="G83" s="47"/>
    </row>
    <row r="84" spans="1:7" ht="12" customHeight="1" thickBot="1">
      <c r="A84" s="120"/>
      <c r="B84" s="64" t="s">
        <v>62</v>
      </c>
      <c r="C84" s="65"/>
      <c r="D84" s="65"/>
      <c r="E84" s="79"/>
      <c r="F84" s="71"/>
      <c r="G84" s="47"/>
    </row>
    <row r="85" spans="1:7" ht="12.75" customHeight="1">
      <c r="A85" s="120"/>
      <c r="B85" s="68" t="s">
        <v>63</v>
      </c>
      <c r="C85" s="67"/>
      <c r="D85" s="67"/>
      <c r="E85" s="67"/>
      <c r="F85" s="67"/>
      <c r="G85" s="67"/>
    </row>
    <row r="86" spans="1:7" ht="12" customHeight="1">
      <c r="A86" s="130"/>
    </row>
    <row r="87" spans="1:7" ht="12" customHeight="1">
      <c r="A87"/>
      <c r="B87"/>
      <c r="C87"/>
      <c r="D87"/>
      <c r="E87"/>
      <c r="F87"/>
      <c r="G87"/>
    </row>
    <row r="88" spans="1:7" ht="12.75" customHeight="1">
      <c r="A88"/>
      <c r="B88" s="155" t="s">
        <v>96</v>
      </c>
      <c r="C88" s="156" t="s">
        <v>32</v>
      </c>
      <c r="D88" s="155" t="s">
        <v>97</v>
      </c>
      <c r="E88" s="155" t="s">
        <v>20</v>
      </c>
      <c r="F88" s="155" t="s">
        <v>21</v>
      </c>
      <c r="G88"/>
    </row>
    <row r="89" spans="1:7" ht="15.65" customHeight="1">
      <c r="A89"/>
      <c r="B89" s="159" t="s">
        <v>98</v>
      </c>
      <c r="C89" s="160">
        <v>38</v>
      </c>
      <c r="D89" s="161" t="s">
        <v>128</v>
      </c>
      <c r="E89" s="162">
        <v>80000</v>
      </c>
      <c r="F89" s="163">
        <f>+E89*C89</f>
        <v>3040000</v>
      </c>
      <c r="G89"/>
    </row>
    <row r="90" spans="1:7" ht="11.25" customHeight="1">
      <c r="A90"/>
      <c r="B90" s="159" t="s">
        <v>99</v>
      </c>
      <c r="C90" s="160">
        <v>7</v>
      </c>
      <c r="D90" s="161" t="s">
        <v>128</v>
      </c>
      <c r="E90" s="162">
        <v>65000</v>
      </c>
      <c r="F90" s="163">
        <f>+E90*C90</f>
        <v>455000</v>
      </c>
      <c r="G90"/>
    </row>
    <row r="91" spans="1:7" ht="11.25" customHeight="1">
      <c r="A91"/>
      <c r="B91" s="159" t="s">
        <v>100</v>
      </c>
      <c r="C91" s="164">
        <v>8</v>
      </c>
      <c r="D91" s="161" t="s">
        <v>101</v>
      </c>
      <c r="E91" s="162">
        <v>60000</v>
      </c>
      <c r="F91" s="163">
        <f>+E91*C91</f>
        <v>480000</v>
      </c>
      <c r="G91"/>
    </row>
    <row r="92" spans="1:7" ht="11.25" customHeight="1">
      <c r="A92"/>
      <c r="B92" s="159" t="s">
        <v>102</v>
      </c>
      <c r="C92" s="164">
        <v>80</v>
      </c>
      <c r="D92" s="161" t="s">
        <v>103</v>
      </c>
      <c r="E92" s="162">
        <v>1300</v>
      </c>
      <c r="F92" s="163">
        <f>+E92*C92</f>
        <v>104000</v>
      </c>
      <c r="G92"/>
    </row>
    <row r="93" spans="1:7" ht="11.25" customHeight="1">
      <c r="A93"/>
      <c r="B93" s="157" t="s">
        <v>104</v>
      </c>
      <c r="C93" s="157"/>
      <c r="D93" s="157"/>
      <c r="E93" s="157"/>
      <c r="F93" s="158">
        <f>SUM(F89:F92)</f>
        <v>4079000</v>
      </c>
      <c r="G93"/>
    </row>
    <row r="94" spans="1:7" ht="11.25" customHeight="1">
      <c r="A94"/>
      <c r="B94"/>
      <c r="C94"/>
      <c r="D94"/>
      <c r="E94" s="154"/>
      <c r="F94" s="154"/>
      <c r="G94"/>
    </row>
    <row r="95" spans="1:7" ht="11.25" customHeight="1" thickBot="1">
      <c r="A95" s="165"/>
      <c r="B95" s="198" t="s">
        <v>130</v>
      </c>
      <c r="C95" s="198"/>
      <c r="D95" s="198"/>
      <c r="E95" s="165"/>
    </row>
    <row r="96" spans="1:7" ht="11.25" customHeight="1" thickBot="1">
      <c r="A96" s="165"/>
      <c r="B96" s="182" t="s">
        <v>105</v>
      </c>
      <c r="C96" s="183"/>
      <c r="D96" s="184" t="s">
        <v>106</v>
      </c>
      <c r="E96" s="165"/>
    </row>
    <row r="97" spans="1:5" ht="11.25" customHeight="1" thickBot="1">
      <c r="A97" s="165"/>
      <c r="B97" s="185" t="s">
        <v>107</v>
      </c>
      <c r="C97" s="186" t="s">
        <v>108</v>
      </c>
      <c r="D97" s="187"/>
      <c r="E97" s="165"/>
    </row>
    <row r="98" spans="1:5" ht="11.25" customHeight="1">
      <c r="A98" s="165"/>
      <c r="B98" s="169" t="s">
        <v>109</v>
      </c>
      <c r="C98" s="170">
        <v>40</v>
      </c>
      <c r="D98" s="170">
        <v>40</v>
      </c>
      <c r="E98" s="165"/>
    </row>
    <row r="99" spans="1:5" ht="11.25" customHeight="1">
      <c r="A99" s="165"/>
      <c r="B99" s="171" t="s">
        <v>110</v>
      </c>
      <c r="C99" s="172">
        <f>C98*C113</f>
        <v>2</v>
      </c>
      <c r="D99" s="172">
        <f>D98*C113</f>
        <v>2</v>
      </c>
      <c r="E99" s="165"/>
    </row>
    <row r="100" spans="1:5" ht="11.25" customHeight="1">
      <c r="A100" s="165"/>
      <c r="B100" s="171" t="s">
        <v>111</v>
      </c>
      <c r="C100" s="172">
        <f>C98*C110</f>
        <v>38</v>
      </c>
      <c r="D100" s="172">
        <f>D98*C110</f>
        <v>38</v>
      </c>
      <c r="E100" s="165"/>
    </row>
    <row r="101" spans="1:5" ht="11.25" customHeight="1">
      <c r="A101" s="165"/>
      <c r="B101" s="171" t="s">
        <v>112</v>
      </c>
      <c r="C101" s="172">
        <f>+C98*0.2</f>
        <v>8</v>
      </c>
      <c r="D101" s="172">
        <f>+D98*0.2</f>
        <v>8</v>
      </c>
      <c r="E101" s="165"/>
    </row>
    <row r="102" spans="1:5" ht="11.25" customHeight="1">
      <c r="A102" s="165"/>
      <c r="B102" s="171" t="s">
        <v>113</v>
      </c>
      <c r="C102" s="172">
        <f>+C98*0.2</f>
        <v>8</v>
      </c>
      <c r="D102" s="172">
        <f>+D98*0.2</f>
        <v>8</v>
      </c>
      <c r="E102" s="165"/>
    </row>
    <row r="103" spans="1:5" ht="11.25" customHeight="1">
      <c r="A103" s="165"/>
      <c r="B103" s="171" t="s">
        <v>114</v>
      </c>
      <c r="C103" s="172">
        <f>C98*C111</f>
        <v>48</v>
      </c>
      <c r="D103" s="172">
        <f>D98*C111</f>
        <v>48</v>
      </c>
      <c r="E103" s="165"/>
    </row>
    <row r="104" spans="1:5" ht="11.25" customHeight="1">
      <c r="A104" s="165"/>
      <c r="B104" s="171" t="s">
        <v>115</v>
      </c>
      <c r="C104" s="172">
        <f>C103*C112</f>
        <v>2.4000000000000004</v>
      </c>
      <c r="D104" s="172">
        <f>D103*C112</f>
        <v>2.4000000000000004</v>
      </c>
      <c r="E104" s="165"/>
    </row>
    <row r="105" spans="1:5" ht="11.25" customHeight="1">
      <c r="A105" s="165"/>
      <c r="B105" s="173" t="s">
        <v>116</v>
      </c>
      <c r="C105" s="172">
        <f>C103*C115</f>
        <v>7.1999999999999993</v>
      </c>
      <c r="D105" s="172">
        <f>D103*C115</f>
        <v>7.1999999999999993</v>
      </c>
      <c r="E105" s="166"/>
    </row>
    <row r="106" spans="1:5" ht="11.25" customHeight="1" thickBot="1">
      <c r="A106" s="165"/>
      <c r="B106" s="173" t="s">
        <v>117</v>
      </c>
      <c r="C106" s="174">
        <v>1</v>
      </c>
      <c r="D106" s="175">
        <f>D98*C116</f>
        <v>1</v>
      </c>
      <c r="E106" s="165"/>
    </row>
    <row r="107" spans="1:5" ht="11.25" customHeight="1" thickBot="1">
      <c r="A107" s="165"/>
      <c r="B107" s="188" t="s">
        <v>118</v>
      </c>
      <c r="C107" s="189">
        <f>TRUNC(C103-C104+C102-C105)</f>
        <v>46</v>
      </c>
      <c r="D107" s="189">
        <f>TRUNC(D103-D104+D101-D105)</f>
        <v>46</v>
      </c>
      <c r="E107" s="165"/>
    </row>
    <row r="108" spans="1:5" ht="11.25" customHeight="1" thickBot="1">
      <c r="A108" s="165"/>
      <c r="B108" s="181" t="s">
        <v>119</v>
      </c>
      <c r="C108" s="189">
        <f>+C103-C104-C105</f>
        <v>38.400000000000006</v>
      </c>
      <c r="D108" s="167"/>
      <c r="E108" s="165"/>
    </row>
    <row r="109" spans="1:5" ht="11.25" customHeight="1" thickBot="1">
      <c r="A109" s="165"/>
      <c r="B109" s="169" t="s">
        <v>120</v>
      </c>
      <c r="C109" s="176">
        <v>0.98</v>
      </c>
      <c r="D109" s="153">
        <v>1</v>
      </c>
      <c r="E109" s="165"/>
    </row>
    <row r="110" spans="1:5" ht="11.25" customHeight="1" thickBot="1">
      <c r="A110" s="165"/>
      <c r="B110" s="177" t="s">
        <v>121</v>
      </c>
      <c r="C110" s="176">
        <v>0.95</v>
      </c>
      <c r="D110" s="168"/>
      <c r="E110" s="165"/>
    </row>
    <row r="111" spans="1:5" ht="11.25" customHeight="1">
      <c r="A111" s="165"/>
      <c r="B111" s="177" t="s">
        <v>122</v>
      </c>
      <c r="C111" s="178">
        <v>1.2</v>
      </c>
      <c r="D111" s="168"/>
      <c r="E111" s="165"/>
    </row>
    <row r="112" spans="1:5" ht="11.25" customHeight="1">
      <c r="A112" s="165"/>
      <c r="B112" s="177" t="s">
        <v>123</v>
      </c>
      <c r="C112" s="179">
        <v>0.05</v>
      </c>
      <c r="D112" s="168"/>
      <c r="E112" s="165"/>
    </row>
    <row r="113" spans="1:5" ht="11.25" customHeight="1">
      <c r="A113" s="165"/>
      <c r="B113" s="177" t="s">
        <v>124</v>
      </c>
      <c r="C113" s="179">
        <v>0.05</v>
      </c>
      <c r="D113" s="168"/>
      <c r="E113" s="165"/>
    </row>
    <row r="114" spans="1:5" ht="11.25" customHeight="1" thickBot="1">
      <c r="A114" s="165"/>
      <c r="B114" s="174" t="s">
        <v>125</v>
      </c>
      <c r="C114" s="180">
        <v>0.2</v>
      </c>
      <c r="D114" s="168"/>
      <c r="E114" s="165"/>
    </row>
    <row r="115" spans="1:5" ht="11.25" customHeight="1" thickBot="1">
      <c r="A115" s="165"/>
      <c r="B115" s="174" t="s">
        <v>126</v>
      </c>
      <c r="C115" s="180">
        <v>0.15</v>
      </c>
      <c r="D115" s="168"/>
      <c r="E115" s="165"/>
    </row>
    <row r="116" spans="1:5" ht="11.25" customHeight="1" thickBot="1">
      <c r="A116" s="165"/>
      <c r="B116" s="174" t="s">
        <v>127</v>
      </c>
      <c r="C116" s="180">
        <v>2.5000000000000001E-2</v>
      </c>
      <c r="D116" s="168"/>
      <c r="E116" s="165"/>
    </row>
    <row r="117" spans="1:5" ht="11.25" customHeight="1">
      <c r="A117" s="165"/>
      <c r="B117" s="165"/>
      <c r="C117" s="165"/>
      <c r="D117" s="165"/>
      <c r="E117" s="165"/>
    </row>
  </sheetData>
  <mergeCells count="9">
    <mergeCell ref="E9:F9"/>
    <mergeCell ref="E14:F14"/>
    <mergeCell ref="E15:F15"/>
    <mergeCell ref="B17:G17"/>
    <mergeCell ref="B95:D95"/>
    <mergeCell ref="B71:C71"/>
    <mergeCell ref="E13:F13"/>
    <mergeCell ref="E11:F11"/>
    <mergeCell ref="E10:F10"/>
  </mergeCells>
  <pageMargins left="0.748031" right="0.748031" top="0.98425200000000002" bottom="0.98425200000000002" header="0" footer="0"/>
  <pageSetup scale="43" orientation="portrait" r:id="rId1"/>
  <headerFooter>
    <oddFooter>&amp;C&amp;"Helvetica Neue,Regular"&amp;12&amp;K000000&amp;P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OVINOS_QUINCHAO</vt:lpstr>
      <vt:lpstr>OVINOS_QUINCHAO!Área_de_impresión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Verdi Rademacher Viviana</cp:lastModifiedBy>
  <cp:lastPrinted>2022-06-22T13:50:56Z</cp:lastPrinted>
  <dcterms:created xsi:type="dcterms:W3CDTF">2020-11-27T12:49:26Z</dcterms:created>
  <dcterms:modified xsi:type="dcterms:W3CDTF">2022-07-25T22:08:21Z</dcterms:modified>
</cp:coreProperties>
</file>