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ITUECHE\"/>
    </mc:Choice>
  </mc:AlternateContent>
  <bookViews>
    <workbookView xWindow="0" yWindow="0" windowWidth="20490" windowHeight="7455"/>
  </bookViews>
  <sheets>
    <sheet name="MELON TUNA" sheetId="1" r:id="rId1"/>
  </sheets>
  <definedNames>
    <definedName name="_xlnm.Print_Area" localSheetId="0">'MELON TUNA'!$A$1:$G$85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47" i="1" l="1"/>
  <c r="G12" i="1"/>
  <c r="G44" i="1" l="1"/>
  <c r="G52" i="1"/>
  <c r="G55" i="1" l="1"/>
  <c r="G42" i="1"/>
  <c r="G43" i="1"/>
  <c r="G45" i="1"/>
  <c r="G46" i="1"/>
  <c r="G41" i="1"/>
  <c r="G22" i="1"/>
  <c r="G23" i="1"/>
  <c r="G24" i="1"/>
  <c r="G25" i="1"/>
  <c r="G26" i="1"/>
  <c r="G21" i="1"/>
  <c r="G27" i="1" l="1"/>
  <c r="G48" i="1"/>
  <c r="C77" i="1" s="1"/>
  <c r="C76" i="1"/>
  <c r="C74" i="1"/>
  <c r="C78" i="1"/>
  <c r="C75" i="1" l="1"/>
  <c r="G60" i="1"/>
  <c r="G57" i="1" l="1"/>
  <c r="G58" i="1" s="1"/>
  <c r="C79" i="1" s="1"/>
  <c r="G59" i="1" l="1"/>
  <c r="D85" i="1" s="1"/>
  <c r="C80" i="1"/>
  <c r="D74" i="1" s="1"/>
  <c r="C85" i="1" l="1"/>
  <c r="E85" i="1"/>
  <c r="G61" i="1"/>
  <c r="D79" i="1"/>
  <c r="D77" i="1"/>
  <c r="D78" i="1"/>
  <c r="D76" i="1"/>
  <c r="D80" i="1" l="1"/>
</calcChain>
</file>

<file path=xl/sharedStrings.xml><?xml version="1.0" encoding="utf-8"?>
<sst xmlns="http://schemas.openxmlformats.org/spreadsheetml/2006/main" count="142" uniqueCount="109">
  <si>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</si>
  <si>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</si>
  <si>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</si>
  <si>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</si>
  <si>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</si>
  <si>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</si>
  <si>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</si>
  <si>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</si>
  <si>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</si>
  <si>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</si>
  <si>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</si>
  <si>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</si>
  <si>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</si>
  <si>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</si>
  <si>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</si>
  <si>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</si>
  <si>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</si>
  <si>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</si>
  <si>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</si>
  <si>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</si>
  <si>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</si>
  <si>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</si>
  <si>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</si>
  <si>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</si>
  <si>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</si>
  <si>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</si>
  <si>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</si>
  <si>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</si>
  <si>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</si>
  <si>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</si>
  <si>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</si>
  <si>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</si>
  <si>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</si>
  <si>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</si>
  <si>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</si>
  <si>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</si>
  <si>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</si>
  <si>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</si>
  <si>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</si>
  <si>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</si>
  <si>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</si>
  <si>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</si>
  <si>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</si>
  <si>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</si>
  <si>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</si>
  <si>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</si>
  <si>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</si>
  <si>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</si>
  <si>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</si>
  <si>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</si>
  <si>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</si>
  <si>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</si>
  <si>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</si>
  <si>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</si>
  <si>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</si>
  <si>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</si>
  <si>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PRECIO ESPERADO ($/Unidades)</t>
  </si>
  <si>
    <t>Medio</t>
  </si>
  <si>
    <t>Anual</t>
  </si>
  <si>
    <t>Sequía, heladas, pasturas naturales, incendios.</t>
  </si>
  <si>
    <t>Marzo-Abril</t>
  </si>
  <si>
    <t>ha</t>
  </si>
  <si>
    <t>Servicio análisis parasitario</t>
  </si>
  <si>
    <t>c/u</t>
  </si>
  <si>
    <t>OVINOS</t>
  </si>
  <si>
    <t>Suffolk Down</t>
  </si>
  <si>
    <t>Lib. B. O'Higgins</t>
  </si>
  <si>
    <t>LITUECHE</t>
  </si>
  <si>
    <t>COSTOS DIRECTOS DE PRODUCCION PLANTEL POR 50 OVEJAS (Incluye IVA)</t>
  </si>
  <si>
    <t>RENDIMIENTO (50 UA Corderos)</t>
  </si>
  <si>
    <t>consumidores locales</t>
  </si>
  <si>
    <t>septiembre de 2022</t>
  </si>
  <si>
    <t>Manejo sanitario de otoño</t>
  </si>
  <si>
    <t>Manejo sanitario de primavera</t>
  </si>
  <si>
    <t>Agosto -Sept</t>
  </si>
  <si>
    <t>Suplementación alimenticia invierno</t>
  </si>
  <si>
    <t>Identificación de animales</t>
  </si>
  <si>
    <t>Diciembre</t>
  </si>
  <si>
    <t>Manejo de encaste</t>
  </si>
  <si>
    <t>Febrero-Marzo</t>
  </si>
  <si>
    <t>Esquila</t>
  </si>
  <si>
    <t>Noviembre</t>
  </si>
  <si>
    <t>abril - septiembre</t>
  </si>
  <si>
    <t>Vacuna clostridial</t>
  </si>
  <si>
    <t>Frasco  500 cc</t>
  </si>
  <si>
    <t>Semestral</t>
  </si>
  <si>
    <t>Ivermectina</t>
  </si>
  <si>
    <t>Frasco 250 cc</t>
  </si>
  <si>
    <t>Invierno</t>
  </si>
  <si>
    <t>Antiparasitario oral</t>
  </si>
  <si>
    <t>Frasco lt</t>
  </si>
  <si>
    <t>Primavera</t>
  </si>
  <si>
    <t>Medicamentos de emergencia</t>
  </si>
  <si>
    <t>Frasco</t>
  </si>
  <si>
    <t>Concentrados</t>
  </si>
  <si>
    <t>Kg</t>
  </si>
  <si>
    <t>ESCENARIOS COSTO UNITARIO  ($/cordero)</t>
  </si>
  <si>
    <t>Rendimiento (Corderos/plantel)</t>
  </si>
  <si>
    <t>Costo unitario ($/cordero) (*)</t>
  </si>
  <si>
    <t>N/A</t>
  </si>
  <si>
    <t>Pradera suplementaria (Avena Pastoreo)</t>
  </si>
  <si>
    <t>Mayo hasta Agosto</t>
  </si>
  <si>
    <t xml:space="preserve">unidad </t>
  </si>
  <si>
    <t>Fardos alimentación invernal</t>
  </si>
  <si>
    <t>Abril-Septiembre</t>
  </si>
  <si>
    <t>Abril  - Noviembre</t>
  </si>
  <si>
    <t>$/Plantel Ovino</t>
  </si>
  <si>
    <t>TODAS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</si>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</sst>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sz val="9"/>
      <name val="Helvetica Neue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 applyNumberFormat="0" applyFill="0" applyBorder="0" applyProtection="0"/>
    <xf numFmtId="0" fontId="18" fillId="0" borderId="17"/>
    <xf numFmtId="43" fontId="19" fillId="0" borderId="0" applyFont="0" applyFill="0" applyBorder="0" applyAlignment="0" applyProtection="0"/>
    <xf numFmtId="0" fontId="1" fillId="0" borderId="17"/>
    <xf numFmtId="43" fontId="18" fillId="0" borderId="17" applyFont="0" applyFill="0" applyBorder="0" applyAlignment="0" applyProtection="0"/>
    <xf numFmtId="164" fontId="19" fillId="0" borderId="17" applyFont="0" applyFill="0" applyBorder="0" applyAlignment="0" applyProtection="0"/>
    <xf numFmtId="164" fontId="18" fillId="0" borderId="17" applyFont="0" applyFill="0" applyBorder="0" applyAlignment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1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vertical="center"/>
    </xf>
    <xf numFmtId="9" fontId="14" fillId="2" borderId="24" xfId="0" applyNumberFormat="1" applyFont="1" applyFill="1" applyBorder="1" applyAlignment="1"/>
    <xf numFmtId="49" fontId="12" fillId="7" borderId="25" xfId="0" applyNumberFormat="1" applyFont="1" applyFill="1" applyBorder="1" applyAlignment="1">
      <alignment vertical="center"/>
    </xf>
    <xf numFmtId="166" fontId="12" fillId="7" borderId="26" xfId="0" applyNumberFormat="1" applyFont="1" applyFill="1" applyBorder="1" applyAlignment="1">
      <alignment vertical="center"/>
    </xf>
    <xf numFmtId="9" fontId="12" fillId="7" borderId="27" xfId="0" applyNumberFormat="1" applyFont="1" applyFill="1" applyBorder="1" applyAlignment="1">
      <alignment vertical="center"/>
    </xf>
    <xf numFmtId="0" fontId="14" fillId="8" borderId="30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9" xfId="0" applyNumberFormat="1" applyFont="1" applyFill="1" applyBorder="1" applyAlignment="1">
      <alignment vertical="center"/>
    </xf>
    <xf numFmtId="166" fontId="12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2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2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5" fontId="2" fillId="2" borderId="17" xfId="0" applyNumberFormat="1" applyFont="1" applyFill="1" applyBorder="1" applyAlignment="1">
      <alignment horizontal="right" vertical="center"/>
    </xf>
    <xf numFmtId="165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/>
    <xf numFmtId="0" fontId="3" fillId="2" borderId="44" xfId="0" applyFont="1" applyFill="1" applyBorder="1" applyAlignment="1"/>
    <xf numFmtId="0" fontId="3" fillId="2" borderId="44" xfId="0" applyFont="1" applyFill="1" applyBorder="1" applyAlignment="1">
      <alignment horizontal="center"/>
    </xf>
    <xf numFmtId="3" fontId="3" fillId="2" borderId="44" xfId="0" applyNumberFormat="1" applyFont="1" applyFill="1" applyBorder="1" applyAlignment="1"/>
    <xf numFmtId="3" fontId="3" fillId="2" borderId="44" xfId="0" applyNumberFormat="1" applyFont="1" applyFill="1" applyBorder="1" applyAlignment="1">
      <alignment horizontal="right"/>
    </xf>
    <xf numFmtId="49" fontId="8" fillId="3" borderId="41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0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7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2" xfId="0" applyNumberFormat="1" applyFont="1" applyFill="1" applyBorder="1" applyAlignment="1">
      <alignment horizontal="center"/>
    </xf>
    <xf numFmtId="3" fontId="22" fillId="3" borderId="5" xfId="0" applyNumberFormat="1" applyFont="1" applyFill="1" applyBorder="1" applyAlignment="1">
      <alignment horizontal="center" vertical="center"/>
    </xf>
    <xf numFmtId="49" fontId="8" fillId="3" borderId="46" xfId="0" applyNumberFormat="1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right" vertical="center"/>
    </xf>
    <xf numFmtId="0" fontId="8" fillId="3" borderId="46" xfId="0" applyFont="1" applyFill="1" applyBorder="1" applyAlignment="1">
      <alignment vertical="center"/>
    </xf>
    <xf numFmtId="3" fontId="22" fillId="3" borderId="41" xfId="0" applyNumberFormat="1" applyFont="1" applyFill="1" applyBorder="1" applyAlignment="1">
      <alignment horizontal="center" vertical="center"/>
    </xf>
    <xf numFmtId="3" fontId="22" fillId="3" borderId="46" xfId="0" applyNumberFormat="1" applyFont="1" applyFill="1" applyBorder="1" applyAlignment="1">
      <alignment horizontal="center" vertical="center"/>
    </xf>
    <xf numFmtId="3" fontId="5" fillId="9" borderId="41" xfId="0" applyNumberFormat="1" applyFont="1" applyFill="1" applyBorder="1" applyAlignment="1">
      <alignment horizontal="center"/>
    </xf>
    <xf numFmtId="167" fontId="21" fillId="9" borderId="41" xfId="2" applyNumberFormat="1" applyFont="1" applyFill="1" applyBorder="1" applyAlignment="1">
      <alignment horizontal="center"/>
    </xf>
    <xf numFmtId="3" fontId="21" fillId="9" borderId="41" xfId="2" applyNumberFormat="1" applyFont="1" applyFill="1" applyBorder="1" applyAlignment="1">
      <alignment horizontal="center"/>
    </xf>
    <xf numFmtId="49" fontId="2" fillId="5" borderId="41" xfId="0" applyNumberFormat="1" applyFont="1" applyFill="1" applyBorder="1" applyAlignment="1">
      <alignment vertical="center"/>
    </xf>
    <xf numFmtId="0" fontId="2" fillId="5" borderId="41" xfId="0" applyFont="1" applyFill="1" applyBorder="1" applyAlignment="1">
      <alignment vertical="center"/>
    </xf>
    <xf numFmtId="165" fontId="2" fillId="5" borderId="41" xfId="0" applyNumberFormat="1" applyFont="1" applyFill="1" applyBorder="1" applyAlignment="1">
      <alignment vertical="center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165" fontId="2" fillId="3" borderId="41" xfId="0" applyNumberFormat="1" applyFont="1" applyFill="1" applyBorder="1" applyAlignment="1">
      <alignment vertical="center"/>
    </xf>
    <xf numFmtId="0" fontId="9" fillId="5" borderId="41" xfId="0" applyFont="1" applyFill="1" applyBorder="1" applyAlignment="1">
      <alignment vertical="center"/>
    </xf>
    <xf numFmtId="165" fontId="23" fillId="5" borderId="41" xfId="0" applyNumberFormat="1" applyFont="1" applyFill="1" applyBorder="1" applyAlignment="1">
      <alignment vertical="center"/>
    </xf>
    <xf numFmtId="0" fontId="21" fillId="9" borderId="41" xfId="2" applyNumberFormat="1" applyFont="1" applyFill="1" applyBorder="1"/>
    <xf numFmtId="0" fontId="5" fillId="2" borderId="47" xfId="0" applyFont="1" applyFill="1" applyBorder="1" applyAlignment="1"/>
    <xf numFmtId="0" fontId="0" fillId="2" borderId="50" xfId="0" applyFont="1" applyFill="1" applyBorder="1" applyAlignment="1">
      <alignment horizontal="right"/>
    </xf>
    <xf numFmtId="0" fontId="3" fillId="2" borderId="51" xfId="0" applyFont="1" applyFill="1" applyBorder="1" applyAlignment="1">
      <alignment horizontal="right" wrapText="1"/>
    </xf>
    <xf numFmtId="0" fontId="20" fillId="9" borderId="41" xfId="3" applyFont="1" applyFill="1" applyBorder="1" applyAlignment="1">
      <alignment horizontal="left" vertical="top" wrapText="1"/>
    </xf>
    <xf numFmtId="0" fontId="0" fillId="2" borderId="50" xfId="0" applyFont="1" applyFill="1" applyBorder="1" applyAlignment="1"/>
    <xf numFmtId="0" fontId="3" fillId="2" borderId="51" xfId="0" applyFont="1" applyFill="1" applyBorder="1" applyAlignment="1">
      <alignment wrapText="1"/>
    </xf>
    <xf numFmtId="49" fontId="2" fillId="3" borderId="41" xfId="0" applyNumberFormat="1" applyFont="1" applyFill="1" applyBorder="1" applyAlignment="1">
      <alignment vertical="center" wrapText="1"/>
    </xf>
    <xf numFmtId="49" fontId="5" fillId="2" borderId="41" xfId="0" applyNumberFormat="1" applyFont="1" applyFill="1" applyBorder="1" applyAlignment="1">
      <alignment vertic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49" fontId="25" fillId="9" borderId="5" xfId="0" applyNumberFormat="1" applyFont="1" applyFill="1" applyBorder="1" applyAlignment="1">
      <alignment horizontal="left"/>
    </xf>
    <xf numFmtId="0" fontId="19" fillId="9" borderId="45" xfId="3" applyFont="1" applyFill="1" applyBorder="1" applyAlignment="1">
      <alignment horizontal="left"/>
    </xf>
    <xf numFmtId="49" fontId="20" fillId="9" borderId="5" xfId="0" applyNumberFormat="1" applyFont="1" applyFill="1" applyBorder="1" applyAlignment="1">
      <alignment horizontal="left"/>
    </xf>
    <xf numFmtId="4" fontId="21" fillId="0" borderId="41" xfId="2" applyNumberFormat="1" applyFont="1" applyFill="1" applyBorder="1" applyAlignment="1">
      <alignment horizontal="center"/>
    </xf>
    <xf numFmtId="3" fontId="21" fillId="0" borderId="41" xfId="2" applyNumberFormat="1" applyFont="1" applyFill="1" applyBorder="1" applyAlignment="1">
      <alignment horizontal="center"/>
    </xf>
    <xf numFmtId="0" fontId="21" fillId="0" borderId="41" xfId="2" applyNumberFormat="1" applyFont="1" applyFill="1" applyBorder="1"/>
    <xf numFmtId="167" fontId="21" fillId="0" borderId="41" xfId="2" applyNumberFormat="1" applyFont="1" applyFill="1" applyBorder="1" applyAlignment="1">
      <alignment horizontal="center"/>
    </xf>
    <xf numFmtId="3" fontId="21" fillId="0" borderId="41" xfId="2" quotePrefix="1" applyNumberFormat="1" applyFont="1" applyFill="1" applyBorder="1" applyAlignment="1">
      <alignment horizontal="center"/>
    </xf>
    <xf numFmtId="3" fontId="5" fillId="0" borderId="4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3" fontId="25" fillId="9" borderId="5" xfId="0" applyNumberFormat="1" applyFont="1" applyFill="1" applyBorder="1" applyAlignment="1">
      <alignment horizontal="left"/>
    </xf>
    <xf numFmtId="3" fontId="20" fillId="9" borderId="5" xfId="0" applyNumberFormat="1" applyFont="1" applyFill="1" applyBorder="1" applyAlignment="1">
      <alignment horizontal="left"/>
    </xf>
    <xf numFmtId="3" fontId="20" fillId="9" borderId="5" xfId="0" applyNumberFormat="1" applyFont="1" applyFill="1" applyBorder="1" applyAlignment="1">
      <alignment horizontal="left" wrapText="1"/>
    </xf>
    <xf numFmtId="17" fontId="25" fillId="9" borderId="45" xfId="3" applyNumberFormat="1" applyFont="1" applyFill="1" applyBorder="1" applyAlignment="1">
      <alignment horizontal="left"/>
    </xf>
    <xf numFmtId="0" fontId="26" fillId="0" borderId="41" xfId="3" applyFont="1" applyFill="1" applyBorder="1" applyAlignment="1">
      <alignment horizontal="left"/>
    </xf>
    <xf numFmtId="0" fontId="3" fillId="0" borderId="41" xfId="3" applyFont="1" applyFill="1" applyBorder="1" applyAlignment="1">
      <alignment horizontal="center"/>
    </xf>
    <xf numFmtId="0" fontId="27" fillId="0" borderId="41" xfId="3" applyFont="1" applyFill="1" applyBorder="1" applyAlignment="1">
      <alignment horizontal="center"/>
    </xf>
    <xf numFmtId="3" fontId="26" fillId="0" borderId="41" xfId="3" applyNumberFormat="1" applyFont="1" applyFill="1" applyBorder="1" applyAlignment="1">
      <alignment horizontal="center"/>
    </xf>
    <xf numFmtId="3" fontId="26" fillId="0" borderId="41" xfId="4" applyNumberFormat="1" applyFont="1" applyFill="1" applyBorder="1" applyAlignment="1">
      <alignment horizontal="center"/>
    </xf>
    <xf numFmtId="3" fontId="5" fillId="0" borderId="41" xfId="0" applyNumberFormat="1" applyFont="1" applyFill="1" applyBorder="1" applyAlignment="1">
      <alignment horizontal="center" wrapText="1"/>
    </xf>
    <xf numFmtId="0" fontId="26" fillId="0" borderId="41" xfId="3" applyFont="1" applyFill="1" applyBorder="1" applyAlignment="1">
      <alignment vertical="center"/>
    </xf>
    <xf numFmtId="0" fontId="26" fillId="0" borderId="41" xfId="3" applyFont="1" applyFill="1" applyBorder="1"/>
    <xf numFmtId="4" fontId="27" fillId="0" borderId="41" xfId="4" applyNumberFormat="1" applyFont="1" applyFill="1" applyBorder="1" applyAlignment="1">
      <alignment horizontal="center"/>
    </xf>
    <xf numFmtId="0" fontId="26" fillId="0" borderId="41" xfId="3" applyFont="1" applyFill="1" applyBorder="1" applyAlignment="1">
      <alignment horizontal="center"/>
    </xf>
    <xf numFmtId="3" fontId="21" fillId="0" borderId="41" xfId="0" applyNumberFormat="1" applyFont="1" applyFill="1" applyBorder="1" applyAlignment="1">
      <alignment horizontal="center"/>
    </xf>
    <xf numFmtId="164" fontId="26" fillId="0" borderId="41" xfId="6" applyNumberFormat="1" applyFont="1" applyFill="1" applyBorder="1" applyAlignment="1">
      <alignment horizontal="center"/>
    </xf>
    <xf numFmtId="0" fontId="26" fillId="0" borderId="41" xfId="6" applyNumberFormat="1" applyFont="1" applyFill="1" applyBorder="1" applyAlignment="1">
      <alignment horizontal="center"/>
    </xf>
    <xf numFmtId="0" fontId="26" fillId="0" borderId="41" xfId="3" applyFont="1" applyFill="1" applyBorder="1" applyAlignment="1">
      <alignment vertical="top"/>
    </xf>
    <xf numFmtId="1" fontId="26" fillId="0" borderId="41" xfId="6" applyNumberFormat="1" applyFont="1" applyFill="1" applyBorder="1" applyAlignment="1">
      <alignment horizontal="center"/>
    </xf>
    <xf numFmtId="3" fontId="28" fillId="0" borderId="41" xfId="5" applyNumberFormat="1" applyFont="1" applyFill="1" applyBorder="1" applyAlignment="1">
      <alignment horizontal="center"/>
    </xf>
    <xf numFmtId="3" fontId="28" fillId="0" borderId="41" xfId="6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47" xfId="0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47" xfId="0" applyFont="1" applyFill="1" applyBorder="1" applyAlignment="1"/>
    <xf numFmtId="0" fontId="24" fillId="10" borderId="53" xfId="3" applyFont="1" applyFill="1" applyBorder="1" applyAlignment="1">
      <alignment horizontal="center" wrapText="1"/>
    </xf>
    <xf numFmtId="0" fontId="24" fillId="10" borderId="54" xfId="3" applyFont="1" applyFill="1" applyBorder="1" applyAlignment="1">
      <alignment horizontal="center" wrapText="1"/>
    </xf>
    <xf numFmtId="0" fontId="24" fillId="10" borderId="55" xfId="3" applyFont="1" applyFill="1" applyBorder="1" applyAlignment="1">
      <alignment horizontal="center" wrapText="1"/>
    </xf>
    <xf numFmtId="49" fontId="17" fillId="8" borderId="48" xfId="0" applyNumberFormat="1" applyFont="1" applyFill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49" fontId="17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vertical="center"/>
    </xf>
  </cellXfs>
  <cellStyles count="7">
    <cellStyle name="Millares" xfId="2" builtinId="3"/>
    <cellStyle name="Millares 17" xfId="5"/>
    <cellStyle name="Millares 4 2" xfId="4"/>
    <cellStyle name="Millares 6 2" xfId="6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95249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workbookViewId="0">
      <selection activeCell="C16" sqref="C16"/>
    </sheetView>
  </sheetViews>
  <sheetFormatPr baseColWidth="10" defaultColWidth="10.85546875" defaultRowHeight="11.25" customHeight="1"/>
  <cols>
    <col min="1" max="1" width="15.5703125" style="1" customWidth="1"/>
    <col min="2" max="2" width="35.5703125" style="1" customWidth="1"/>
    <col min="3" max="3" width="17" style="1" customWidth="1"/>
    <col min="4" max="4" width="14.85546875" style="1" customWidth="1"/>
    <col min="5" max="5" width="16" style="1" customWidth="1"/>
    <col min="6" max="6" width="18.7109375" style="1" customWidth="1"/>
    <col min="7" max="7" width="19.42578125" style="88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77"/>
    </row>
    <row r="2" spans="1:7" ht="15" customHeight="1">
      <c r="A2" s="2"/>
      <c r="B2" s="2"/>
      <c r="C2" s="2"/>
      <c r="D2" s="2"/>
      <c r="E2" s="2"/>
      <c r="F2" s="2"/>
      <c r="G2" s="77"/>
    </row>
    <row r="3" spans="1:7" ht="15" customHeight="1">
      <c r="A3" s="2"/>
      <c r="B3" s="2"/>
      <c r="C3" s="2"/>
      <c r="D3" s="2"/>
      <c r="E3" s="2"/>
      <c r="F3" s="2"/>
      <c r="G3" s="77"/>
    </row>
    <row r="4" spans="1:7" ht="15" customHeight="1">
      <c r="A4" s="2"/>
      <c r="B4" s="2"/>
      <c r="C4" s="2"/>
      <c r="D4" s="2"/>
      <c r="E4" s="2"/>
      <c r="F4" s="2"/>
      <c r="G4" s="77"/>
    </row>
    <row r="5" spans="1:7" ht="15" customHeight="1">
      <c r="A5" s="2"/>
      <c r="B5" s="2"/>
      <c r="C5" s="2"/>
      <c r="D5" s="2"/>
      <c r="E5" s="2"/>
      <c r="F5" s="2"/>
      <c r="G5" s="77"/>
    </row>
    <row r="6" spans="1:7" ht="15" customHeight="1">
      <c r="A6" s="2"/>
      <c r="B6" s="2"/>
      <c r="C6" s="2"/>
      <c r="D6" s="2"/>
      <c r="E6" s="2"/>
      <c r="F6" s="2"/>
      <c r="G6" s="77"/>
    </row>
    <row r="7" spans="1:7" ht="15" customHeight="1">
      <c r="A7" s="2"/>
      <c r="B7" s="2"/>
      <c r="C7" s="2"/>
      <c r="D7" s="2"/>
      <c r="E7" s="2"/>
      <c r="F7" s="2"/>
      <c r="G7" s="77"/>
    </row>
    <row r="8" spans="1:7" ht="15" customHeight="1">
      <c r="A8" s="2"/>
      <c r="B8" s="129"/>
      <c r="C8" s="3"/>
      <c r="D8" s="2"/>
      <c r="E8" s="3"/>
      <c r="F8" s="3"/>
      <c r="G8" s="126"/>
    </row>
    <row r="9" spans="1:7" ht="17.25" customHeight="1">
      <c r="A9" s="46"/>
      <c r="B9" s="131" t="s">
        <v>0</v>
      </c>
      <c r="C9" s="134" t="s">
        <v>64</v>
      </c>
      <c r="D9" s="5"/>
      <c r="E9" s="165" t="s">
        <v>69</v>
      </c>
      <c r="F9" s="166"/>
      <c r="G9" s="144">
        <v>50</v>
      </c>
    </row>
    <row r="10" spans="1:7" ht="33.75" customHeight="1">
      <c r="A10" s="46"/>
      <c r="B10" s="132" t="s">
        <v>1</v>
      </c>
      <c r="C10" s="135" t="s">
        <v>65</v>
      </c>
      <c r="D10" s="6"/>
      <c r="E10" s="167" t="s">
        <v>2</v>
      </c>
      <c r="F10" s="168"/>
      <c r="G10" s="136" t="s">
        <v>71</v>
      </c>
    </row>
    <row r="11" spans="1:7" ht="18" customHeight="1">
      <c r="A11" s="46"/>
      <c r="B11" s="132" t="s">
        <v>3</v>
      </c>
      <c r="C11" s="136" t="s">
        <v>57</v>
      </c>
      <c r="D11" s="6"/>
      <c r="E11" s="167" t="s">
        <v>56</v>
      </c>
      <c r="F11" s="168"/>
      <c r="G11" s="145">
        <v>75000</v>
      </c>
    </row>
    <row r="12" spans="1:7" ht="17.25" customHeight="1">
      <c r="A12" s="46"/>
      <c r="B12" s="132" t="s">
        <v>4</v>
      </c>
      <c r="C12" s="135" t="s">
        <v>66</v>
      </c>
      <c r="D12" s="6"/>
      <c r="E12" s="7" t="s">
        <v>5</v>
      </c>
      <c r="F12" s="125"/>
      <c r="G12" s="146">
        <f>(G9*G11)</f>
        <v>3750000</v>
      </c>
    </row>
    <row r="13" spans="1:7" ht="16.5" customHeight="1">
      <c r="A13" s="46"/>
      <c r="B13" s="132" t="s">
        <v>6</v>
      </c>
      <c r="C13" s="135" t="s">
        <v>67</v>
      </c>
      <c r="D13" s="6"/>
      <c r="E13" s="167" t="s">
        <v>7</v>
      </c>
      <c r="F13" s="168"/>
      <c r="G13" s="136" t="s">
        <v>70</v>
      </c>
    </row>
    <row r="14" spans="1:7" ht="16.5" customHeight="1">
      <c r="A14" s="46"/>
      <c r="B14" s="132" t="s">
        <v>8</v>
      </c>
      <c r="C14" s="135" t="s">
        <v>107</v>
      </c>
      <c r="D14" s="6"/>
      <c r="E14" s="167" t="s">
        <v>9</v>
      </c>
      <c r="F14" s="168"/>
      <c r="G14" s="136" t="s">
        <v>71</v>
      </c>
    </row>
    <row r="15" spans="1:7" ht="51.75" customHeight="1">
      <c r="A15" s="46"/>
      <c r="B15" s="132" t="s">
        <v>10</v>
      </c>
      <c r="C15" s="147" t="s">
        <v>108</v>
      </c>
      <c r="D15" s="6"/>
      <c r="E15" s="169" t="s">
        <v>11</v>
      </c>
      <c r="F15" s="170"/>
      <c r="G15" s="128" t="s">
        <v>59</v>
      </c>
    </row>
    <row r="16" spans="1:7" ht="12" customHeight="1">
      <c r="A16" s="2"/>
      <c r="B16" s="130"/>
      <c r="C16" s="8"/>
      <c r="D16" s="9"/>
      <c r="E16" s="10"/>
      <c r="F16" s="10"/>
      <c r="G16" s="127"/>
    </row>
    <row r="17" spans="1:7" ht="12" customHeight="1">
      <c r="A17" s="11"/>
      <c r="B17" s="171" t="s">
        <v>68</v>
      </c>
      <c r="C17" s="172"/>
      <c r="D17" s="172"/>
      <c r="E17" s="172"/>
      <c r="F17" s="172"/>
      <c r="G17" s="173"/>
    </row>
    <row r="18" spans="1:7" ht="12" customHeight="1">
      <c r="A18" s="2"/>
      <c r="B18" s="12"/>
      <c r="C18" s="13"/>
      <c r="D18" s="13"/>
      <c r="E18" s="13"/>
      <c r="F18" s="14"/>
      <c r="G18" s="78"/>
    </row>
    <row r="19" spans="1:7" ht="12" customHeight="1">
      <c r="A19" s="4"/>
      <c r="B19" s="15" t="s">
        <v>12</v>
      </c>
      <c r="C19" s="16"/>
      <c r="D19" s="17"/>
      <c r="E19" s="17"/>
      <c r="F19" s="17"/>
      <c r="G19" s="79"/>
    </row>
    <row r="20" spans="1:7" ht="24" customHeight="1">
      <c r="A20" s="11"/>
      <c r="B20" s="133" t="s">
        <v>13</v>
      </c>
      <c r="C20" s="133" t="s">
        <v>14</v>
      </c>
      <c r="D20" s="133" t="s">
        <v>15</v>
      </c>
      <c r="E20" s="133" t="s">
        <v>16</v>
      </c>
      <c r="F20" s="133" t="s">
        <v>17</v>
      </c>
      <c r="G20" s="133" t="s">
        <v>18</v>
      </c>
    </row>
    <row r="21" spans="1:7" ht="12.75" customHeight="1">
      <c r="A21" s="46"/>
      <c r="B21" s="148" t="s">
        <v>72</v>
      </c>
      <c r="C21" s="149" t="s">
        <v>19</v>
      </c>
      <c r="D21" s="150">
        <v>1</v>
      </c>
      <c r="E21" s="151" t="s">
        <v>60</v>
      </c>
      <c r="F21" s="152">
        <v>25000</v>
      </c>
      <c r="G21" s="153">
        <f>D21*F21</f>
        <v>25000</v>
      </c>
    </row>
    <row r="22" spans="1:7" ht="12.75" customHeight="1">
      <c r="A22" s="46"/>
      <c r="B22" s="148" t="s">
        <v>73</v>
      </c>
      <c r="C22" s="149" t="s">
        <v>19</v>
      </c>
      <c r="D22" s="150">
        <v>1</v>
      </c>
      <c r="E22" s="151" t="s">
        <v>74</v>
      </c>
      <c r="F22" s="152">
        <v>25000</v>
      </c>
      <c r="G22" s="153">
        <f t="shared" ref="G22:G26" si="0">D22*F22</f>
        <v>25000</v>
      </c>
    </row>
    <row r="23" spans="1:7" ht="12.75" customHeight="1">
      <c r="A23" s="46"/>
      <c r="B23" s="154" t="s">
        <v>75</v>
      </c>
      <c r="C23" s="149" t="s">
        <v>19</v>
      </c>
      <c r="D23" s="150">
        <v>40</v>
      </c>
      <c r="E23" s="151" t="s">
        <v>82</v>
      </c>
      <c r="F23" s="152">
        <v>25000</v>
      </c>
      <c r="G23" s="153">
        <f t="shared" si="0"/>
        <v>1000000</v>
      </c>
    </row>
    <row r="24" spans="1:7" ht="12.75" customHeight="1">
      <c r="A24" s="46"/>
      <c r="B24" s="148" t="s">
        <v>76</v>
      </c>
      <c r="C24" s="149" t="s">
        <v>19</v>
      </c>
      <c r="D24" s="150">
        <v>0.75</v>
      </c>
      <c r="E24" s="151" t="s">
        <v>77</v>
      </c>
      <c r="F24" s="152">
        <v>25000</v>
      </c>
      <c r="G24" s="153">
        <f t="shared" si="0"/>
        <v>18750</v>
      </c>
    </row>
    <row r="25" spans="1:7" ht="12.75" customHeight="1">
      <c r="A25" s="46"/>
      <c r="B25" s="148" t="s">
        <v>78</v>
      </c>
      <c r="C25" s="149" t="s">
        <v>19</v>
      </c>
      <c r="D25" s="150">
        <v>1.5</v>
      </c>
      <c r="E25" s="151" t="s">
        <v>79</v>
      </c>
      <c r="F25" s="152">
        <v>25000</v>
      </c>
      <c r="G25" s="153">
        <f t="shared" si="0"/>
        <v>37500</v>
      </c>
    </row>
    <row r="26" spans="1:7" ht="12.75" customHeight="1">
      <c r="A26" s="46"/>
      <c r="B26" s="155" t="s">
        <v>80</v>
      </c>
      <c r="C26" s="149" t="s">
        <v>19</v>
      </c>
      <c r="D26" s="156">
        <v>2.5</v>
      </c>
      <c r="E26" s="151" t="s">
        <v>81</v>
      </c>
      <c r="F26" s="152">
        <v>25000</v>
      </c>
      <c r="G26" s="153">
        <f t="shared" si="0"/>
        <v>62500</v>
      </c>
    </row>
    <row r="27" spans="1:7" ht="12.75" customHeight="1">
      <c r="A27" s="11"/>
      <c r="B27" s="19" t="s">
        <v>20</v>
      </c>
      <c r="C27" s="20"/>
      <c r="D27" s="20"/>
      <c r="E27" s="20"/>
      <c r="F27" s="21"/>
      <c r="G27" s="106">
        <f>G21+G22+G23+G24+G25+G26</f>
        <v>1168750</v>
      </c>
    </row>
    <row r="28" spans="1:7" ht="12" customHeight="1">
      <c r="A28" s="2"/>
      <c r="B28" s="12"/>
      <c r="C28" s="14"/>
      <c r="D28" s="14"/>
      <c r="E28" s="14"/>
      <c r="F28" s="22"/>
      <c r="G28" s="80"/>
    </row>
    <row r="29" spans="1:7" ht="12" customHeight="1">
      <c r="A29" s="4"/>
      <c r="B29" s="23" t="s">
        <v>21</v>
      </c>
      <c r="C29" s="24"/>
      <c r="D29" s="25"/>
      <c r="E29" s="25"/>
      <c r="F29" s="26"/>
      <c r="G29" s="81"/>
    </row>
    <row r="30" spans="1:7" ht="24" customHeight="1">
      <c r="A30" s="4"/>
      <c r="B30" s="27" t="s">
        <v>13</v>
      </c>
      <c r="C30" s="28" t="s">
        <v>14</v>
      </c>
      <c r="D30" s="28" t="s">
        <v>15</v>
      </c>
      <c r="E30" s="27" t="s">
        <v>55</v>
      </c>
      <c r="F30" s="28" t="s">
        <v>17</v>
      </c>
      <c r="G30" s="27" t="s">
        <v>18</v>
      </c>
    </row>
    <row r="31" spans="1:7" ht="12" customHeight="1">
      <c r="A31" s="4"/>
      <c r="B31" s="29" t="s">
        <v>99</v>
      </c>
      <c r="C31" s="30" t="s">
        <v>55</v>
      </c>
      <c r="D31" s="30" t="s">
        <v>55</v>
      </c>
      <c r="E31" s="30" t="s">
        <v>55</v>
      </c>
      <c r="F31" s="74" t="s">
        <v>55</v>
      </c>
      <c r="G31" s="102"/>
    </row>
    <row r="32" spans="1:7" ht="12" customHeight="1">
      <c r="A32" s="4"/>
      <c r="B32" s="31" t="s">
        <v>22</v>
      </c>
      <c r="C32" s="32"/>
      <c r="D32" s="32"/>
      <c r="E32" s="32"/>
      <c r="F32" s="33"/>
      <c r="G32" s="103"/>
    </row>
    <row r="33" spans="1:11" ht="12" customHeight="1">
      <c r="A33" s="2"/>
      <c r="B33" s="34"/>
      <c r="C33" s="35"/>
      <c r="D33" s="35"/>
      <c r="E33" s="35"/>
      <c r="F33" s="36"/>
      <c r="G33" s="82"/>
    </row>
    <row r="34" spans="1:11" ht="12" customHeight="1">
      <c r="A34" s="4"/>
      <c r="B34" s="23" t="s">
        <v>23</v>
      </c>
      <c r="C34" s="24"/>
      <c r="D34" s="25"/>
      <c r="E34" s="25"/>
      <c r="F34" s="26"/>
      <c r="G34" s="81"/>
    </row>
    <row r="35" spans="1:11" ht="24" customHeight="1">
      <c r="A35" s="4"/>
      <c r="B35" s="37" t="s">
        <v>13</v>
      </c>
      <c r="C35" s="37" t="s">
        <v>14</v>
      </c>
      <c r="D35" s="37" t="s">
        <v>15</v>
      </c>
      <c r="E35" s="37" t="s">
        <v>16</v>
      </c>
      <c r="F35" s="38" t="s">
        <v>17</v>
      </c>
      <c r="G35" s="37" t="s">
        <v>18</v>
      </c>
    </row>
    <row r="36" spans="1:11" ht="12.75" customHeight="1">
      <c r="A36" s="11"/>
      <c r="B36" s="143" t="s">
        <v>99</v>
      </c>
      <c r="C36" s="18"/>
      <c r="D36" s="75"/>
      <c r="E36" s="18"/>
      <c r="F36" s="100"/>
      <c r="G36" s="100"/>
    </row>
    <row r="37" spans="1:11" ht="12.75" customHeight="1">
      <c r="A37" s="4"/>
      <c r="B37" s="39" t="s">
        <v>24</v>
      </c>
      <c r="C37" s="40"/>
      <c r="D37" s="40"/>
      <c r="E37" s="40"/>
      <c r="F37" s="40"/>
      <c r="G37" s="101">
        <f>G36</f>
        <v>0</v>
      </c>
    </row>
    <row r="38" spans="1:11" ht="12" customHeight="1">
      <c r="A38" s="2"/>
      <c r="B38" s="34"/>
      <c r="C38" s="35"/>
      <c r="D38" s="35"/>
      <c r="E38" s="35"/>
      <c r="F38" s="36"/>
      <c r="G38" s="82"/>
    </row>
    <row r="39" spans="1:11" ht="12" customHeight="1">
      <c r="A39" s="4"/>
      <c r="B39" s="23" t="s">
        <v>25</v>
      </c>
      <c r="C39" s="24"/>
      <c r="D39" s="25"/>
      <c r="E39" s="25"/>
      <c r="F39" s="26"/>
      <c r="G39" s="81"/>
    </row>
    <row r="40" spans="1:11" ht="24" customHeight="1">
      <c r="A40" s="4"/>
      <c r="B40" s="76" t="s">
        <v>26</v>
      </c>
      <c r="C40" s="76" t="s">
        <v>27</v>
      </c>
      <c r="D40" s="76" t="s">
        <v>28</v>
      </c>
      <c r="E40" s="76" t="s">
        <v>16</v>
      </c>
      <c r="F40" s="76" t="s">
        <v>17</v>
      </c>
      <c r="G40" s="83" t="s">
        <v>18</v>
      </c>
      <c r="K40" s="73"/>
    </row>
    <row r="41" spans="1:11" ht="12.75" customHeight="1">
      <c r="A41" s="46"/>
      <c r="B41" s="148" t="s">
        <v>83</v>
      </c>
      <c r="C41" s="157" t="s">
        <v>84</v>
      </c>
      <c r="D41" s="157">
        <v>1</v>
      </c>
      <c r="E41" s="151" t="s">
        <v>85</v>
      </c>
      <c r="F41" s="163">
        <v>27500</v>
      </c>
      <c r="G41" s="142">
        <f>D41*F41</f>
        <v>27500</v>
      </c>
      <c r="K41" s="73"/>
    </row>
    <row r="42" spans="1:11" ht="12.75" customHeight="1">
      <c r="A42" s="46"/>
      <c r="B42" s="148" t="s">
        <v>86</v>
      </c>
      <c r="C42" s="157" t="s">
        <v>87</v>
      </c>
      <c r="D42" s="157">
        <v>1</v>
      </c>
      <c r="E42" s="151" t="s">
        <v>88</v>
      </c>
      <c r="F42" s="163">
        <v>11000</v>
      </c>
      <c r="G42" s="142">
        <f t="shared" ref="G42:G47" si="1">D42*F42</f>
        <v>11000</v>
      </c>
    </row>
    <row r="43" spans="1:11" ht="12.75" customHeight="1">
      <c r="A43" s="46"/>
      <c r="B43" s="148" t="s">
        <v>89</v>
      </c>
      <c r="C43" s="157" t="s">
        <v>90</v>
      </c>
      <c r="D43" s="157">
        <v>1</v>
      </c>
      <c r="E43" s="151" t="s">
        <v>91</v>
      </c>
      <c r="F43" s="163">
        <v>16500</v>
      </c>
      <c r="G43" s="142">
        <f t="shared" si="1"/>
        <v>16500</v>
      </c>
    </row>
    <row r="44" spans="1:11" ht="12.75" customHeight="1">
      <c r="A44" s="46"/>
      <c r="B44" s="148" t="s">
        <v>92</v>
      </c>
      <c r="C44" s="157" t="s">
        <v>93</v>
      </c>
      <c r="D44" s="157">
        <v>2</v>
      </c>
      <c r="E44" s="151" t="s">
        <v>58</v>
      </c>
      <c r="F44" s="163">
        <v>9000</v>
      </c>
      <c r="G44" s="158">
        <f>D44*F44</f>
        <v>18000</v>
      </c>
    </row>
    <row r="45" spans="1:11" ht="12.75" customHeight="1">
      <c r="A45" s="46"/>
      <c r="B45" s="148" t="s">
        <v>103</v>
      </c>
      <c r="C45" s="159" t="s">
        <v>102</v>
      </c>
      <c r="D45" s="160">
        <v>20</v>
      </c>
      <c r="E45" s="151" t="s">
        <v>104</v>
      </c>
      <c r="F45" s="163">
        <v>4500</v>
      </c>
      <c r="G45" s="158">
        <f t="shared" si="1"/>
        <v>90000</v>
      </c>
    </row>
    <row r="46" spans="1:11" ht="12.75" customHeight="1">
      <c r="A46" s="46"/>
      <c r="B46" s="161" t="s">
        <v>100</v>
      </c>
      <c r="C46" s="157" t="s">
        <v>61</v>
      </c>
      <c r="D46" s="162">
        <v>1</v>
      </c>
      <c r="E46" s="151" t="s">
        <v>101</v>
      </c>
      <c r="F46" s="164">
        <v>1132600</v>
      </c>
      <c r="G46" s="158">
        <f t="shared" si="1"/>
        <v>1132600</v>
      </c>
    </row>
    <row r="47" spans="1:11" ht="12.75" customHeight="1">
      <c r="A47" s="46"/>
      <c r="B47" s="148" t="s">
        <v>94</v>
      </c>
      <c r="C47" s="159" t="s">
        <v>95</v>
      </c>
      <c r="D47" s="160">
        <v>350</v>
      </c>
      <c r="E47" s="151" t="s">
        <v>58</v>
      </c>
      <c r="F47" s="163">
        <v>400</v>
      </c>
      <c r="G47" s="158">
        <f t="shared" si="1"/>
        <v>140000</v>
      </c>
    </row>
    <row r="48" spans="1:11" ht="13.5" customHeight="1">
      <c r="A48" s="46"/>
      <c r="B48" s="95" t="s">
        <v>29</v>
      </c>
      <c r="C48" s="96"/>
      <c r="D48" s="96"/>
      <c r="E48" s="96"/>
      <c r="F48" s="97"/>
      <c r="G48" s="111">
        <f>G41+G42+G43+G44+G45+G46+G47</f>
        <v>1435600</v>
      </c>
    </row>
    <row r="49" spans="1:9" ht="12" customHeight="1">
      <c r="A49" s="2"/>
      <c r="B49" s="90"/>
      <c r="C49" s="91"/>
      <c r="D49" s="91"/>
      <c r="E49" s="92"/>
      <c r="F49" s="93"/>
      <c r="G49" s="94"/>
    </row>
    <row r="50" spans="1:9" ht="12" customHeight="1">
      <c r="A50" s="4"/>
      <c r="B50" s="23" t="s">
        <v>30</v>
      </c>
      <c r="C50" s="24"/>
      <c r="D50" s="25"/>
      <c r="E50" s="25"/>
      <c r="F50" s="26"/>
      <c r="G50" s="81"/>
    </row>
    <row r="51" spans="1:9" ht="24" customHeight="1">
      <c r="A51" s="4"/>
      <c r="B51" s="89" t="s">
        <v>31</v>
      </c>
      <c r="C51" s="76" t="s">
        <v>27</v>
      </c>
      <c r="D51" s="76" t="s">
        <v>28</v>
      </c>
      <c r="E51" s="89" t="s">
        <v>16</v>
      </c>
      <c r="F51" s="76" t="s">
        <v>17</v>
      </c>
      <c r="G51" s="89" t="s">
        <v>18</v>
      </c>
    </row>
    <row r="52" spans="1:9" ht="16.5" customHeight="1">
      <c r="A52" s="46"/>
      <c r="B52" s="124" t="s">
        <v>62</v>
      </c>
      <c r="C52" s="114" t="s">
        <v>63</v>
      </c>
      <c r="D52" s="115">
        <v>2</v>
      </c>
      <c r="E52" s="115" t="s">
        <v>105</v>
      </c>
      <c r="F52" s="115">
        <v>10000</v>
      </c>
      <c r="G52" s="113">
        <f>+D52*F52</f>
        <v>20000</v>
      </c>
    </row>
    <row r="53" spans="1:9" ht="16.5" customHeight="1">
      <c r="A53" s="46"/>
      <c r="B53" s="139"/>
      <c r="C53" s="140"/>
      <c r="D53" s="138"/>
      <c r="E53" s="138"/>
      <c r="F53" s="138"/>
      <c r="G53" s="142"/>
    </row>
    <row r="54" spans="1:9" ht="16.5" customHeight="1">
      <c r="A54" s="46"/>
      <c r="B54" s="139"/>
      <c r="C54" s="140"/>
      <c r="D54" s="137"/>
      <c r="E54" s="138"/>
      <c r="F54" s="141"/>
      <c r="G54" s="142"/>
    </row>
    <row r="55" spans="1:9" ht="13.5" customHeight="1">
      <c r="A55" s="4"/>
      <c r="B55" s="107" t="s">
        <v>32</v>
      </c>
      <c r="C55" s="108"/>
      <c r="D55" s="108"/>
      <c r="E55" s="109"/>
      <c r="F55" s="110"/>
      <c r="G55" s="112">
        <f>+G52+G53+G54</f>
        <v>20000</v>
      </c>
      <c r="I55" s="98"/>
    </row>
    <row r="56" spans="1:9" ht="12" customHeight="1">
      <c r="A56" s="2"/>
      <c r="B56" s="49"/>
      <c r="C56" s="49"/>
      <c r="D56" s="49"/>
      <c r="E56" s="49"/>
      <c r="F56" s="50"/>
      <c r="G56" s="84"/>
    </row>
    <row r="57" spans="1:9" ht="12" customHeight="1">
      <c r="A57" s="46"/>
      <c r="B57" s="116" t="s">
        <v>33</v>
      </c>
      <c r="C57" s="117"/>
      <c r="D57" s="117"/>
      <c r="E57" s="117"/>
      <c r="F57" s="117"/>
      <c r="G57" s="118">
        <f>G27+G32+G37+G48+G55</f>
        <v>2624350</v>
      </c>
    </row>
    <row r="58" spans="1:9" ht="12" customHeight="1">
      <c r="A58" s="46"/>
      <c r="B58" s="119" t="s">
        <v>34</v>
      </c>
      <c r="C58" s="120"/>
      <c r="D58" s="120"/>
      <c r="E58" s="120"/>
      <c r="F58" s="120"/>
      <c r="G58" s="121">
        <f>G57*0.05</f>
        <v>131217.5</v>
      </c>
    </row>
    <row r="59" spans="1:9" ht="12" customHeight="1">
      <c r="A59" s="46"/>
      <c r="B59" s="116" t="s">
        <v>35</v>
      </c>
      <c r="C59" s="117"/>
      <c r="D59" s="117"/>
      <c r="E59" s="117"/>
      <c r="F59" s="117"/>
      <c r="G59" s="118">
        <f>G58+G57</f>
        <v>2755567.5</v>
      </c>
    </row>
    <row r="60" spans="1:9" ht="12" customHeight="1">
      <c r="A60" s="46"/>
      <c r="B60" s="119" t="s">
        <v>36</v>
      </c>
      <c r="C60" s="120"/>
      <c r="D60" s="120"/>
      <c r="E60" s="120"/>
      <c r="F60" s="120"/>
      <c r="G60" s="121">
        <f>G12</f>
        <v>3750000</v>
      </c>
    </row>
    <row r="61" spans="1:9" ht="12" customHeight="1">
      <c r="A61" s="46"/>
      <c r="B61" s="116" t="s">
        <v>37</v>
      </c>
      <c r="C61" s="122"/>
      <c r="D61" s="122"/>
      <c r="E61" s="122"/>
      <c r="F61" s="122"/>
      <c r="G61" s="123">
        <f>G60-G59</f>
        <v>994432.5</v>
      </c>
    </row>
    <row r="62" spans="1:9" ht="12" customHeight="1">
      <c r="A62" s="46"/>
      <c r="B62" s="47" t="s">
        <v>38</v>
      </c>
      <c r="C62" s="48"/>
      <c r="D62" s="48"/>
      <c r="E62" s="48"/>
      <c r="F62" s="48"/>
      <c r="G62" s="85"/>
    </row>
    <row r="63" spans="1:9" ht="12.75" customHeight="1" thickBot="1">
      <c r="A63" s="46"/>
      <c r="B63" s="51"/>
      <c r="C63" s="48"/>
      <c r="D63" s="48"/>
      <c r="E63" s="48"/>
      <c r="F63" s="48"/>
      <c r="G63" s="85"/>
    </row>
    <row r="64" spans="1:9" ht="12" customHeight="1">
      <c r="A64" s="46"/>
      <c r="B64" s="62" t="s">
        <v>39</v>
      </c>
      <c r="C64" s="63"/>
      <c r="D64" s="63"/>
      <c r="E64" s="63"/>
      <c r="F64" s="64"/>
      <c r="G64" s="85"/>
    </row>
    <row r="65" spans="1:7" ht="12" customHeight="1">
      <c r="A65" s="46"/>
      <c r="B65" s="65" t="s">
        <v>40</v>
      </c>
      <c r="C65" s="45"/>
      <c r="D65" s="45"/>
      <c r="E65" s="45"/>
      <c r="F65" s="66"/>
      <c r="G65" s="85"/>
    </row>
    <row r="66" spans="1:7" ht="12" customHeight="1">
      <c r="A66" s="46"/>
      <c r="B66" s="65" t="s">
        <v>41</v>
      </c>
      <c r="C66" s="45"/>
      <c r="D66" s="45"/>
      <c r="E66" s="45"/>
      <c r="F66" s="66"/>
      <c r="G66" s="85"/>
    </row>
    <row r="67" spans="1:7" ht="12" customHeight="1">
      <c r="A67" s="46"/>
      <c r="B67" s="65" t="s">
        <v>42</v>
      </c>
      <c r="C67" s="45"/>
      <c r="D67" s="45"/>
      <c r="E67" s="45"/>
      <c r="F67" s="66"/>
      <c r="G67" s="85"/>
    </row>
    <row r="68" spans="1:7" ht="12" customHeight="1">
      <c r="A68" s="46"/>
      <c r="B68" s="65" t="s">
        <v>43</v>
      </c>
      <c r="C68" s="45"/>
      <c r="D68" s="45"/>
      <c r="E68" s="45"/>
      <c r="F68" s="66"/>
      <c r="G68" s="85"/>
    </row>
    <row r="69" spans="1:7" ht="12" customHeight="1">
      <c r="A69" s="46"/>
      <c r="B69" s="65" t="s">
        <v>44</v>
      </c>
      <c r="C69" s="45"/>
      <c r="D69" s="45"/>
      <c r="E69" s="45"/>
      <c r="F69" s="66"/>
      <c r="G69" s="85"/>
    </row>
    <row r="70" spans="1:7" ht="12.75" customHeight="1" thickBot="1">
      <c r="A70" s="46"/>
      <c r="B70" s="67" t="s">
        <v>45</v>
      </c>
      <c r="C70" s="68"/>
      <c r="D70" s="68"/>
      <c r="E70" s="68"/>
      <c r="F70" s="69"/>
      <c r="G70" s="85"/>
    </row>
    <row r="71" spans="1:7" ht="12.75" customHeight="1">
      <c r="A71" s="46"/>
      <c r="B71" s="60"/>
      <c r="C71" s="45"/>
      <c r="D71" s="45"/>
      <c r="E71" s="45"/>
      <c r="F71" s="45"/>
      <c r="G71" s="85"/>
    </row>
    <row r="72" spans="1:7" ht="15" customHeight="1" thickBot="1">
      <c r="A72" s="46"/>
      <c r="B72" s="177" t="s">
        <v>46</v>
      </c>
      <c r="C72" s="178"/>
      <c r="D72" s="59"/>
      <c r="E72" s="41"/>
      <c r="F72" s="41"/>
      <c r="G72" s="85"/>
    </row>
    <row r="73" spans="1:7" ht="12" customHeight="1">
      <c r="A73" s="46"/>
      <c r="B73" s="53" t="s">
        <v>31</v>
      </c>
      <c r="C73" s="104" t="s">
        <v>106</v>
      </c>
      <c r="D73" s="105" t="s">
        <v>47</v>
      </c>
      <c r="E73" s="41"/>
      <c r="F73" s="41"/>
      <c r="G73" s="85"/>
    </row>
    <row r="74" spans="1:7" ht="12" customHeight="1">
      <c r="A74" s="46"/>
      <c r="B74" s="54" t="s">
        <v>48</v>
      </c>
      <c r="C74" s="42">
        <f>G27</f>
        <v>1168750</v>
      </c>
      <c r="D74" s="55">
        <f>(C74/C80)</f>
        <v>0.42414130664554578</v>
      </c>
      <c r="E74" s="41"/>
      <c r="F74" s="41"/>
      <c r="G74" s="85"/>
    </row>
    <row r="75" spans="1:7" ht="12" customHeight="1">
      <c r="A75" s="46"/>
      <c r="B75" s="54" t="s">
        <v>49</v>
      </c>
      <c r="C75" s="42">
        <f>G32</f>
        <v>0</v>
      </c>
      <c r="D75" s="55">
        <v>0</v>
      </c>
      <c r="E75" s="41"/>
      <c r="F75" s="41"/>
      <c r="G75" s="85"/>
    </row>
    <row r="76" spans="1:7" ht="12" customHeight="1">
      <c r="A76" s="46"/>
      <c r="B76" s="54" t="s">
        <v>50</v>
      </c>
      <c r="C76" s="42">
        <f>G37</f>
        <v>0</v>
      </c>
      <c r="D76" s="55">
        <f>(C76/C80)</f>
        <v>0</v>
      </c>
      <c r="E76" s="41"/>
      <c r="F76" s="41"/>
      <c r="G76" s="85"/>
    </row>
    <row r="77" spans="1:7" ht="12" customHeight="1">
      <c r="A77" s="46"/>
      <c r="B77" s="54" t="s">
        <v>26</v>
      </c>
      <c r="C77" s="42">
        <f>G48</f>
        <v>1435600</v>
      </c>
      <c r="D77" s="55">
        <f>(C77/C80)</f>
        <v>0.52098161268050958</v>
      </c>
      <c r="E77" s="41"/>
      <c r="F77" s="41"/>
      <c r="G77" s="85"/>
    </row>
    <row r="78" spans="1:7" ht="12" customHeight="1">
      <c r="A78" s="46"/>
      <c r="B78" s="54" t="s">
        <v>51</v>
      </c>
      <c r="C78" s="43">
        <f>G55</f>
        <v>20000</v>
      </c>
      <c r="D78" s="55">
        <f>(C78/C80)</f>
        <v>7.2580330548970406E-3</v>
      </c>
      <c r="E78" s="44"/>
      <c r="F78" s="44"/>
      <c r="G78" s="85"/>
    </row>
    <row r="79" spans="1:7" ht="12" customHeight="1">
      <c r="A79" s="46"/>
      <c r="B79" s="54" t="s">
        <v>52</v>
      </c>
      <c r="C79" s="43">
        <f>G58</f>
        <v>131217.5</v>
      </c>
      <c r="D79" s="55">
        <f>(C79/C80)</f>
        <v>4.7619047619047616E-2</v>
      </c>
      <c r="E79" s="44"/>
      <c r="F79" s="44"/>
      <c r="G79" s="85"/>
    </row>
    <row r="80" spans="1:7" ht="12.75" customHeight="1" thickBot="1">
      <c r="A80" s="46"/>
      <c r="B80" s="56" t="s">
        <v>53</v>
      </c>
      <c r="C80" s="57">
        <f>SUM(C74:C79)</f>
        <v>2755567.5</v>
      </c>
      <c r="D80" s="58">
        <f>SUM(D74:D79)</f>
        <v>1</v>
      </c>
      <c r="E80" s="44"/>
      <c r="F80" s="44"/>
      <c r="G80" s="85"/>
    </row>
    <row r="81" spans="1:7" ht="12" customHeight="1">
      <c r="A81" s="46"/>
      <c r="B81" s="51"/>
      <c r="C81" s="48"/>
      <c r="D81" s="48"/>
      <c r="E81" s="48"/>
      <c r="F81" s="48"/>
      <c r="G81" s="85"/>
    </row>
    <row r="82" spans="1:7" ht="12.75" customHeight="1">
      <c r="A82" s="46"/>
      <c r="B82" s="52"/>
      <c r="C82" s="48"/>
      <c r="D82" s="48"/>
      <c r="E82" s="48"/>
      <c r="F82" s="48"/>
      <c r="G82" s="85"/>
    </row>
    <row r="83" spans="1:7" ht="12" customHeight="1" thickBot="1">
      <c r="A83" s="46"/>
      <c r="B83" s="174" t="s">
        <v>96</v>
      </c>
      <c r="C83" s="175"/>
      <c r="D83" s="175"/>
      <c r="E83" s="176"/>
      <c r="F83" s="44"/>
      <c r="G83" s="85"/>
    </row>
    <row r="84" spans="1:7" ht="12" customHeight="1">
      <c r="A84" s="46"/>
      <c r="B84" s="71" t="s">
        <v>97</v>
      </c>
      <c r="C84" s="99">
        <v>40</v>
      </c>
      <c r="D84" s="99">
        <v>50</v>
      </c>
      <c r="E84" s="99">
        <v>60</v>
      </c>
      <c r="F84" s="70"/>
      <c r="G84" s="86"/>
    </row>
    <row r="85" spans="1:7" ht="12.75" customHeight="1" thickBot="1">
      <c r="A85" s="46"/>
      <c r="B85" s="56" t="s">
        <v>98</v>
      </c>
      <c r="C85" s="57">
        <f>(G59/C84)</f>
        <v>68889.1875</v>
      </c>
      <c r="D85" s="57">
        <f>(G59/D84)</f>
        <v>55111.35</v>
      </c>
      <c r="E85" s="72">
        <f>(G59/E84)</f>
        <v>45926.125</v>
      </c>
      <c r="F85" s="70"/>
      <c r="G85" s="86"/>
    </row>
    <row r="86" spans="1:7" ht="15.6" customHeight="1">
      <c r="A86" s="46"/>
      <c r="B86" s="61" t="s">
        <v>54</v>
      </c>
      <c r="C86" s="45"/>
      <c r="D86" s="45"/>
      <c r="E86" s="45"/>
      <c r="F86" s="45"/>
      <c r="G86" s="87"/>
    </row>
  </sheetData>
  <mergeCells count="9">
    <mergeCell ref="E9:F9"/>
    <mergeCell ref="E14:F14"/>
    <mergeCell ref="E15:F15"/>
    <mergeCell ref="B17:G17"/>
    <mergeCell ref="B83:E83"/>
    <mergeCell ref="B72:C72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TUNA</vt:lpstr>
      <vt:lpstr>'MELON TUNA'!Área_de_impresión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2022-06-16T19:51:13Z</cp:lastPrinted>
  <dcterms:created xsi:type="dcterms:W3CDTF">2020-11-27T12:49:26Z</dcterms:created>
  <dcterms:modified xsi:type="dcterms:W3CDTF">2022-06-22T14:56:03Z</dcterms:modified>
</cp:coreProperties>
</file>