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200" windowHeight="6465"/>
  </bookViews>
  <sheets>
    <sheet name="OVINOS 2022" sheetId="1" r:id="rId1"/>
  </sheets>
  <definedNames>
    <definedName name="_xlnm.Print_Area" localSheetId="0">'OVINOS 2022'!$A$2:$G$87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7" i="1" l="1"/>
  <c r="G26" i="1" l="1"/>
  <c r="G22" i="1"/>
  <c r="G23" i="1"/>
  <c r="G24" i="1"/>
  <c r="G25" i="1"/>
  <c r="G45" i="1"/>
  <c r="G44" i="1"/>
  <c r="G12" i="1"/>
  <c r="G59" i="1" s="1"/>
  <c r="G21" i="1"/>
  <c r="G32" i="1"/>
  <c r="G37" i="1"/>
  <c r="C77" i="1" s="1"/>
  <c r="G42" i="1"/>
  <c r="G43" i="1"/>
  <c r="G48" i="1"/>
  <c r="G54" i="1"/>
  <c r="C79" i="1" s="1"/>
  <c r="G27" i="1" l="1"/>
  <c r="G49" i="1"/>
  <c r="C75" i="1" l="1"/>
  <c r="G56" i="1"/>
  <c r="G57" i="1" s="1"/>
  <c r="C80" i="1" s="1"/>
  <c r="C78" i="1"/>
  <c r="G58" i="1" l="1"/>
  <c r="G60" i="1" s="1"/>
  <c r="C81" i="1"/>
  <c r="D77" i="1" s="1"/>
  <c r="C86" i="1" l="1"/>
  <c r="E86" i="1"/>
  <c r="D86" i="1"/>
  <c r="D78" i="1"/>
  <c r="D79" i="1"/>
  <c r="D75" i="1"/>
  <c r="D80" i="1"/>
  <c r="D81" i="1" l="1"/>
</calcChain>
</file>

<file path=xl/sharedStrings.xml><?xml version="1.0" encoding="utf-8"?>
<sst xmlns="http://schemas.openxmlformats.org/spreadsheetml/2006/main" count="137" uniqueCount="105">
  <si>
    <t>RUBRO O CULTIVO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</si>
  <si>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</si>
  <si>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</si>
  <si>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</si>
  <si>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</si>
  <si>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</si>
  <si>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</si>
  <si>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</si>
  <si>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</si>
  <si>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</si>
  <si>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</si>
  <si>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</si>
  <si>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</si>
  <si>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</si>
  <si>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</si>
  <si>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</si>
  <si>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</si>
  <si>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</si>
  <si>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</si>
  <si>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</si>
  <si>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</si>
  <si>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</si>
  <si>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</si>
  <si>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</si>
  <si>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</si>
  <si>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</si>
  <si>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</si>
  <si>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</si>
  <si>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</si>
  <si>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</si>
  <si>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</si>
  <si>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</si>
  <si>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</si>
  <si>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</si>
  <si>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</si>
  <si>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</si>
  <si>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</si>
  <si>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</si>
  <si>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</si>
  <si>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</si>
  <si>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</si>
  <si>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</si>
  <si>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</si>
  <si>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</si>
  <si>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</si>
  <si>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</si>
  <si>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</si>
  <si>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</si>
  <si>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</si>
  <si>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</si>
  <si>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</si>
  <si>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</si>
  <si>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PRECIO ESPERADO ($/kg)</t>
  </si>
  <si>
    <t>Octubre</t>
  </si>
  <si>
    <t>Ovinos</t>
  </si>
  <si>
    <t>Marchigue</t>
  </si>
  <si>
    <t>Marchigue, La Estrella, Pichilemu</t>
  </si>
  <si>
    <t xml:space="preserve">Mercado local </t>
  </si>
  <si>
    <t>Septiembre - Diciembre</t>
  </si>
  <si>
    <t xml:space="preserve">Septiembre - Diciembre </t>
  </si>
  <si>
    <t xml:space="preserve">Manejo sanitario otoño </t>
  </si>
  <si>
    <t>Manejo sanitario primavera</t>
  </si>
  <si>
    <t>Suplementación invernal</t>
  </si>
  <si>
    <t xml:space="preserve">Identificación de animales </t>
  </si>
  <si>
    <t xml:space="preserve">Esquila metodo australiano </t>
  </si>
  <si>
    <t>Lt</t>
  </si>
  <si>
    <t>MEDICAMENTOS VETERINARIOS</t>
  </si>
  <si>
    <t>ALIMENTACION</t>
  </si>
  <si>
    <t>Vacuna clostridial</t>
  </si>
  <si>
    <t xml:space="preserve">Antiparaitario inyectable </t>
  </si>
  <si>
    <t xml:space="preserve">Antiparasitario oral </t>
  </si>
  <si>
    <t xml:space="preserve">Botiquin emergencia </t>
  </si>
  <si>
    <t xml:space="preserve">Avena grano </t>
  </si>
  <si>
    <t>Primevera</t>
  </si>
  <si>
    <t xml:space="preserve">UNIDAD </t>
  </si>
  <si>
    <t>Anual, según requerimiento</t>
  </si>
  <si>
    <t>Mantención predial</t>
  </si>
  <si>
    <t>1.  Precios de insumos y productos se expresan con IVA.</t>
  </si>
  <si>
    <t xml:space="preserve"> Sequía - Incendios</t>
  </si>
  <si>
    <t>RENDIMIENTO (50 corderos)</t>
  </si>
  <si>
    <t>COSTOS DIRECTOS DE PRODUCCIÓN 50 CORDEROS (PLANTEL OVINO 50 VIENTRES) (INCLUYE IVA)</t>
  </si>
  <si>
    <t>Pradera suplementaria (Avena Forrajera)</t>
  </si>
  <si>
    <t>Ha</t>
  </si>
  <si>
    <t>Mayo - Junio</t>
  </si>
  <si>
    <t>2.  Precio de Insumos corresponde a  precios  colocados en el predio.</t>
  </si>
  <si>
    <t>3.  Precio esperado por ventas considera al producto colocado en el domicilio del vendedor.</t>
  </si>
  <si>
    <t>4.  Los insumos aplicados (tipo y dosis) son sólo referenciales y corresponden a la agencia de área en particular.</t>
  </si>
  <si>
    <t>5.  El costo de la maquinaria incluye costo del operador, combustible y  arriendo de la maquinaria propiamente tal.</t>
  </si>
  <si>
    <t>6.  El  costo de la mano de obra incluye impuestos e  imposiciones.</t>
  </si>
  <si>
    <t>7.  Rendimiento en base a 100 %  de vientres encastados y 100% de corderos destetados para venta.</t>
  </si>
  <si>
    <t>Otoño - Primavera</t>
  </si>
  <si>
    <t>Marzo - Agosto</t>
  </si>
  <si>
    <t>Marzo - Abril</t>
  </si>
  <si>
    <t xml:space="preserve">Septiembre - Octubre </t>
  </si>
  <si>
    <t xml:space="preserve">Abril - Agosto </t>
  </si>
  <si>
    <t>Octubre - Noviembre</t>
  </si>
  <si>
    <t>$/Plantel 50 corderos</t>
  </si>
  <si>
    <t>8.  El producto corresponde a corderos en pie de aprox. 30 a 35 kg</t>
  </si>
  <si>
    <t>Costo unitario ($/Cordero) (*)</t>
  </si>
  <si>
    <t>Rendimiento (Corderos/Plantel)</t>
  </si>
  <si>
    <t>ESCENARIOS COSTO UNITARIO  ($/cordero)</t>
  </si>
  <si>
    <t xml:space="preserve">Suffolk down </t>
  </si>
  <si>
    <t>Asesoria Veterinario</t>
  </si>
  <si>
    <t>Anual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</si>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</sst>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8" fillId="0" borderId="12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/>
    <xf numFmtId="0" fontId="13" fillId="7" borderId="12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5" fillId="2" borderId="12" xfId="0" applyNumberFormat="1" applyFont="1" applyFill="1" applyBorder="1" applyAlignment="1">
      <alignment vertical="center"/>
    </xf>
    <xf numFmtId="0" fontId="13" fillId="2" borderId="12" xfId="0" applyFont="1" applyFill="1" applyBorder="1" applyAlignment="1"/>
    <xf numFmtId="0" fontId="0" fillId="2" borderId="13" xfId="0" applyFont="1" applyFill="1" applyBorder="1" applyAlignment="1"/>
    <xf numFmtId="49" fontId="0" fillId="2" borderId="12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vertical="center"/>
    </xf>
    <xf numFmtId="9" fontId="13" fillId="2" borderId="15" xfId="0" applyNumberFormat="1" applyFont="1" applyFill="1" applyBorder="1" applyAlignment="1"/>
    <xf numFmtId="49" fontId="11" fillId="8" borderId="16" xfId="0" applyNumberFormat="1" applyFont="1" applyFill="1" applyBorder="1" applyAlignment="1">
      <alignment vertical="center"/>
    </xf>
    <xf numFmtId="165" fontId="11" fillId="8" borderId="17" xfId="0" applyNumberFormat="1" applyFont="1" applyFill="1" applyBorder="1" applyAlignment="1">
      <alignment vertical="center"/>
    </xf>
    <xf numFmtId="9" fontId="11" fillId="8" borderId="18" xfId="0" applyNumberFormat="1" applyFont="1" applyFill="1" applyBorder="1" applyAlignment="1">
      <alignment vertical="center"/>
    </xf>
    <xf numFmtId="49" fontId="13" fillId="2" borderId="12" xfId="0" applyNumberFormat="1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0" fontId="13" fillId="2" borderId="20" xfId="0" applyFont="1" applyFill="1" applyBorder="1" applyAlignment="1"/>
    <xf numFmtId="0" fontId="13" fillId="2" borderId="21" xfId="0" applyFont="1" applyFill="1" applyBorder="1" applyAlignment="1"/>
    <xf numFmtId="49" fontId="13" fillId="2" borderId="22" xfId="0" applyNumberFormat="1" applyFont="1" applyFill="1" applyBorder="1" applyAlignment="1">
      <alignment vertical="center"/>
    </xf>
    <xf numFmtId="0" fontId="13" fillId="2" borderId="23" xfId="0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0" fontId="13" fillId="2" borderId="25" xfId="0" applyFont="1" applyFill="1" applyBorder="1" applyAlignment="1"/>
    <xf numFmtId="0" fontId="13" fillId="2" borderId="26" xfId="0" applyFont="1" applyFill="1" applyBorder="1" applyAlignment="1"/>
    <xf numFmtId="0" fontId="11" fillId="7" borderId="12" xfId="0" applyFont="1" applyFill="1" applyBorder="1" applyAlignment="1">
      <alignment vertical="center"/>
    </xf>
    <xf numFmtId="165" fontId="11" fillId="8" borderId="18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/>
    <xf numFmtId="49" fontId="5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1" fillId="8" borderId="27" xfId="0" applyNumberFormat="1" applyFont="1" applyFill="1" applyBorder="1" applyAlignment="1">
      <alignment vertical="center" wrapText="1"/>
    </xf>
    <xf numFmtId="3" fontId="11" fillId="8" borderId="29" xfId="0" applyNumberFormat="1" applyFont="1" applyFill="1" applyBorder="1" applyAlignment="1">
      <alignment vertical="center"/>
    </xf>
    <xf numFmtId="3" fontId="11" fillId="8" borderId="28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17" fillId="0" borderId="34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/>
    <xf numFmtId="3" fontId="2" fillId="2" borderId="36" xfId="0" applyNumberFormat="1" applyFont="1" applyFill="1" applyBorder="1" applyAlignment="1"/>
    <xf numFmtId="49" fontId="1" fillId="3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wrapText="1"/>
    </xf>
    <xf numFmtId="49" fontId="4" fillId="2" borderId="34" xfId="0" applyNumberFormat="1" applyFont="1" applyFill="1" applyBorder="1" applyAlignment="1">
      <alignment horizont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right" wrapText="1"/>
    </xf>
    <xf numFmtId="0" fontId="4" fillId="0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vertical="center"/>
    </xf>
    <xf numFmtId="49" fontId="1" fillId="3" borderId="34" xfId="0" applyNumberFormat="1" applyFont="1" applyFill="1" applyBorder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vertical="center"/>
    </xf>
    <xf numFmtId="3" fontId="1" fillId="3" borderId="34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/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/>
    <xf numFmtId="0" fontId="2" fillId="2" borderId="36" xfId="0" applyFont="1" applyFill="1" applyBorder="1" applyAlignment="1">
      <alignment horizontal="center"/>
    </xf>
    <xf numFmtId="49" fontId="4" fillId="0" borderId="34" xfId="0" applyNumberFormat="1" applyFont="1" applyFill="1" applyBorder="1" applyAlignment="1"/>
    <xf numFmtId="3" fontId="4" fillId="0" borderId="34" xfId="0" applyNumberFormat="1" applyFont="1" applyFill="1" applyBorder="1" applyAlignment="1"/>
    <xf numFmtId="0" fontId="4" fillId="0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3" fontId="2" fillId="2" borderId="39" xfId="0" applyNumberFormat="1" applyFont="1" applyFill="1" applyBorder="1" applyAlignment="1"/>
    <xf numFmtId="0" fontId="1" fillId="5" borderId="34" xfId="0" applyFont="1" applyFill="1" applyBorder="1" applyAlignment="1">
      <alignment vertical="center"/>
    </xf>
    <xf numFmtId="164" fontId="1" fillId="5" borderId="34" xfId="0" applyNumberFormat="1" applyFont="1" applyFill="1" applyBorder="1" applyAlignment="1">
      <alignment vertical="center"/>
    </xf>
    <xf numFmtId="164" fontId="1" fillId="3" borderId="34" xfId="0" applyNumberFormat="1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164" fontId="1" fillId="6" borderId="34" xfId="0" applyNumberFormat="1" applyFont="1" applyFill="1" applyBorder="1" applyAlignment="1">
      <alignment vertical="center"/>
    </xf>
    <xf numFmtId="49" fontId="11" fillId="8" borderId="40" xfId="0" applyNumberFormat="1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41" xfId="0" applyNumberFormat="1" applyFont="1" applyFill="1" applyBorder="1" applyAlignment="1"/>
    <xf numFmtId="3" fontId="4" fillId="0" borderId="34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horizontal="center" vertical="center" wrapText="1"/>
    </xf>
    <xf numFmtId="3" fontId="19" fillId="0" borderId="34" xfId="1" applyNumberFormat="1" applyFont="1" applyFill="1" applyBorder="1" applyAlignment="1">
      <alignment horizontal="center" vertical="center" wrapText="1"/>
    </xf>
    <xf numFmtId="3" fontId="19" fillId="0" borderId="34" xfId="1" applyNumberFormat="1" applyFont="1" applyFill="1" applyBorder="1" applyAlignment="1">
      <alignment horizontal="right" vertical="center" wrapText="1"/>
    </xf>
    <xf numFmtId="49" fontId="4" fillId="0" borderId="34" xfId="0" applyNumberFormat="1" applyFont="1" applyFill="1" applyBorder="1" applyAlignment="1">
      <alignment horizontal="left" vertical="center"/>
    </xf>
    <xf numFmtId="49" fontId="16" fillId="9" borderId="31" xfId="0" applyNumberFormat="1" applyFont="1" applyFill="1" applyBorder="1" applyAlignment="1">
      <alignment horizontal="center" vertical="center"/>
    </xf>
    <xf numFmtId="49" fontId="16" fillId="9" borderId="32" xfId="0" applyNumberFormat="1" applyFont="1" applyFill="1" applyBorder="1" applyAlignment="1">
      <alignment horizontal="center" vertical="center"/>
    </xf>
    <xf numFmtId="49" fontId="16" fillId="9" borderId="3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left"/>
    </xf>
    <xf numFmtId="49" fontId="7" fillId="0" borderId="34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0" borderId="34" xfId="0" applyNumberFormat="1" applyFont="1" applyFill="1" applyBorder="1" applyAlignment="1">
      <alignment horizontal="left" vertical="center" wrapText="1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9050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10" zoomScaleNormal="110" workbookViewId="0">
      <selection activeCell="E86" sqref="E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5.5" customHeight="1" x14ac:dyDescent="0.25">
      <c r="A9" s="5"/>
      <c r="B9" s="6" t="s">
        <v>0</v>
      </c>
      <c r="C9" s="50" t="s">
        <v>54</v>
      </c>
      <c r="D9" s="7"/>
      <c r="E9" s="124" t="s">
        <v>79</v>
      </c>
      <c r="F9" s="125"/>
      <c r="G9" s="53">
        <v>50</v>
      </c>
    </row>
    <row r="10" spans="1:7" ht="38.25" customHeight="1" x14ac:dyDescent="0.25">
      <c r="A10" s="5"/>
      <c r="B10" s="8" t="s">
        <v>51</v>
      </c>
      <c r="C10" s="52" t="s">
        <v>101</v>
      </c>
      <c r="D10" s="9"/>
      <c r="E10" s="122" t="s">
        <v>1</v>
      </c>
      <c r="F10" s="123"/>
      <c r="G10" s="52" t="s">
        <v>59</v>
      </c>
    </row>
    <row r="11" spans="1:7" ht="18" customHeight="1" x14ac:dyDescent="0.25">
      <c r="A11" s="5"/>
      <c r="B11" s="8" t="s">
        <v>2</v>
      </c>
      <c r="C11" s="51" t="s">
        <v>3</v>
      </c>
      <c r="D11" s="9"/>
      <c r="E11" s="122" t="s">
        <v>52</v>
      </c>
      <c r="F11" s="123"/>
      <c r="G11" s="53">
        <v>71400</v>
      </c>
    </row>
    <row r="12" spans="1:7" ht="11.25" customHeight="1" x14ac:dyDescent="0.25">
      <c r="A12" s="5"/>
      <c r="B12" s="8" t="s">
        <v>4</v>
      </c>
      <c r="C12" s="52" t="s">
        <v>5</v>
      </c>
      <c r="D12" s="9"/>
      <c r="E12" s="10" t="s">
        <v>6</v>
      </c>
      <c r="F12" s="11"/>
      <c r="G12" s="54">
        <f>(G9*G11)</f>
        <v>3570000</v>
      </c>
    </row>
    <row r="13" spans="1:7" ht="11.25" customHeight="1" x14ac:dyDescent="0.25">
      <c r="A13" s="5"/>
      <c r="B13" s="8" t="s">
        <v>7</v>
      </c>
      <c r="C13" s="51" t="s">
        <v>55</v>
      </c>
      <c r="D13" s="9"/>
      <c r="E13" s="122" t="s">
        <v>8</v>
      </c>
      <c r="F13" s="123"/>
      <c r="G13" s="51" t="s">
        <v>57</v>
      </c>
    </row>
    <row r="14" spans="1:7" ht="26.25" customHeight="1" x14ac:dyDescent="0.25">
      <c r="A14" s="5"/>
      <c r="B14" s="8" t="s">
        <v>9</v>
      </c>
      <c r="C14" s="52" t="s">
        <v>56</v>
      </c>
      <c r="D14" s="9"/>
      <c r="E14" s="122" t="s">
        <v>10</v>
      </c>
      <c r="F14" s="123"/>
      <c r="G14" s="52" t="s">
        <v>58</v>
      </c>
    </row>
    <row r="15" spans="1:7" ht="25.5" customHeight="1" x14ac:dyDescent="0.25">
      <c r="A15" s="5"/>
      <c r="B15" s="8" t="s">
        <v>11</v>
      </c>
      <c r="C15" s="51" t="s">
        <v>104</v>
      </c>
      <c r="D15" s="9"/>
      <c r="E15" s="116" t="s">
        <v>12</v>
      </c>
      <c r="F15" s="117"/>
      <c r="G15" s="52" t="s">
        <v>78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18" t="s">
        <v>80</v>
      </c>
      <c r="C17" s="119"/>
      <c r="D17" s="119"/>
      <c r="E17" s="119"/>
      <c r="F17" s="119"/>
      <c r="G17" s="119"/>
    </row>
    <row r="18" spans="1:7" ht="12" customHeight="1" x14ac:dyDescent="0.25">
      <c r="A18" s="2"/>
      <c r="B18" s="84"/>
      <c r="C18" s="18"/>
      <c r="D18" s="18"/>
      <c r="E18" s="18"/>
      <c r="F18" s="19"/>
      <c r="G18" s="19"/>
    </row>
    <row r="19" spans="1:7" ht="12" customHeight="1" x14ac:dyDescent="0.25">
      <c r="A19" s="28"/>
      <c r="B19" s="85" t="s">
        <v>13</v>
      </c>
      <c r="C19" s="83"/>
      <c r="D19" s="64"/>
      <c r="E19" s="64"/>
      <c r="F19" s="64"/>
      <c r="G19" s="64"/>
    </row>
    <row r="20" spans="1:7" ht="24" customHeight="1" x14ac:dyDescent="0.25">
      <c r="A20" s="28"/>
      <c r="B20" s="67" t="s">
        <v>14</v>
      </c>
      <c r="C20" s="67" t="s">
        <v>15</v>
      </c>
      <c r="D20" s="67" t="s">
        <v>16</v>
      </c>
      <c r="E20" s="67" t="s">
        <v>17</v>
      </c>
      <c r="F20" s="67" t="s">
        <v>18</v>
      </c>
      <c r="G20" s="67" t="s">
        <v>19</v>
      </c>
    </row>
    <row r="21" spans="1:7" ht="12.75" customHeight="1" x14ac:dyDescent="0.25">
      <c r="A21" s="28"/>
      <c r="B21" s="68" t="s">
        <v>60</v>
      </c>
      <c r="C21" s="69" t="s">
        <v>20</v>
      </c>
      <c r="D21" s="70">
        <v>0.5</v>
      </c>
      <c r="E21" s="71" t="s">
        <v>92</v>
      </c>
      <c r="F21" s="72">
        <v>20000</v>
      </c>
      <c r="G21" s="73">
        <f>(D21*F21)</f>
        <v>10000</v>
      </c>
    </row>
    <row r="22" spans="1:7" ht="12.75" customHeight="1" x14ac:dyDescent="0.25">
      <c r="A22" s="28"/>
      <c r="B22" s="68" t="s">
        <v>61</v>
      </c>
      <c r="C22" s="69" t="s">
        <v>20</v>
      </c>
      <c r="D22" s="70">
        <v>0.5</v>
      </c>
      <c r="E22" s="71" t="s">
        <v>93</v>
      </c>
      <c r="F22" s="72">
        <v>20000</v>
      </c>
      <c r="G22" s="73">
        <f t="shared" ref="G22:G24" si="0">(D22*F22)</f>
        <v>10000</v>
      </c>
    </row>
    <row r="23" spans="1:7" ht="12.75" customHeight="1" x14ac:dyDescent="0.25">
      <c r="A23" s="28"/>
      <c r="B23" s="68" t="s">
        <v>62</v>
      </c>
      <c r="C23" s="69" t="s">
        <v>20</v>
      </c>
      <c r="D23" s="70">
        <v>9.4</v>
      </c>
      <c r="E23" s="71" t="s">
        <v>94</v>
      </c>
      <c r="F23" s="72">
        <v>20000</v>
      </c>
      <c r="G23" s="73">
        <f t="shared" si="0"/>
        <v>188000</v>
      </c>
    </row>
    <row r="24" spans="1:7" ht="12.75" customHeight="1" x14ac:dyDescent="0.25">
      <c r="A24" s="28"/>
      <c r="B24" s="68" t="s">
        <v>63</v>
      </c>
      <c r="C24" s="69" t="s">
        <v>20</v>
      </c>
      <c r="D24" s="70">
        <v>0.5</v>
      </c>
      <c r="E24" s="71" t="s">
        <v>53</v>
      </c>
      <c r="F24" s="72">
        <v>20000</v>
      </c>
      <c r="G24" s="73">
        <f t="shared" si="0"/>
        <v>10000</v>
      </c>
    </row>
    <row r="25" spans="1:7" ht="12.75" customHeight="1" x14ac:dyDescent="0.25">
      <c r="A25" s="28"/>
      <c r="B25" s="68" t="s">
        <v>64</v>
      </c>
      <c r="C25" s="69" t="s">
        <v>15</v>
      </c>
      <c r="D25" s="74">
        <v>51</v>
      </c>
      <c r="E25" s="71" t="s">
        <v>95</v>
      </c>
      <c r="F25" s="72">
        <v>1000</v>
      </c>
      <c r="G25" s="73">
        <f>(D25*F25)</f>
        <v>51000</v>
      </c>
    </row>
    <row r="26" spans="1:7" ht="26.25" customHeight="1" x14ac:dyDescent="0.25">
      <c r="A26" s="28"/>
      <c r="B26" s="75" t="s">
        <v>76</v>
      </c>
      <c r="C26" s="76" t="s">
        <v>20</v>
      </c>
      <c r="D26" s="77">
        <v>7</v>
      </c>
      <c r="E26" s="71" t="s">
        <v>75</v>
      </c>
      <c r="F26" s="77">
        <v>20000</v>
      </c>
      <c r="G26" s="78">
        <f>(D26*F26)</f>
        <v>140000</v>
      </c>
    </row>
    <row r="27" spans="1:7" ht="12.75" customHeight="1" x14ac:dyDescent="0.25">
      <c r="A27" s="28"/>
      <c r="B27" s="79" t="s">
        <v>21</v>
      </c>
      <c r="C27" s="80"/>
      <c r="D27" s="80"/>
      <c r="E27" s="80"/>
      <c r="F27" s="81"/>
      <c r="G27" s="82">
        <f>SUM(G21:G26)</f>
        <v>409000</v>
      </c>
    </row>
    <row r="28" spans="1:7" ht="12" customHeight="1" x14ac:dyDescent="0.25">
      <c r="A28" s="2"/>
      <c r="B28" s="91"/>
      <c r="C28" s="65"/>
      <c r="D28" s="65"/>
      <c r="E28" s="65"/>
      <c r="F28" s="66"/>
      <c r="G28" s="66"/>
    </row>
    <row r="29" spans="1:7" ht="12" customHeight="1" x14ac:dyDescent="0.25">
      <c r="A29" s="28"/>
      <c r="B29" s="85" t="s">
        <v>22</v>
      </c>
      <c r="C29" s="90"/>
      <c r="D29" s="86"/>
      <c r="E29" s="86"/>
      <c r="F29" s="64"/>
      <c r="G29" s="64"/>
    </row>
    <row r="30" spans="1:7" ht="24" customHeight="1" x14ac:dyDescent="0.25">
      <c r="A30" s="28"/>
      <c r="B30" s="87" t="s">
        <v>14</v>
      </c>
      <c r="C30" s="67" t="s">
        <v>15</v>
      </c>
      <c r="D30" s="67" t="s">
        <v>16</v>
      </c>
      <c r="E30" s="87" t="s">
        <v>17</v>
      </c>
      <c r="F30" s="67" t="s">
        <v>18</v>
      </c>
      <c r="G30" s="87" t="s">
        <v>19</v>
      </c>
    </row>
    <row r="31" spans="1:7" ht="12" customHeight="1" x14ac:dyDescent="0.25">
      <c r="A31" s="28"/>
      <c r="B31" s="88"/>
      <c r="C31" s="89"/>
      <c r="D31" s="89"/>
      <c r="E31" s="89"/>
      <c r="F31" s="78"/>
      <c r="G31" s="78"/>
    </row>
    <row r="32" spans="1:7" ht="12" customHeight="1" x14ac:dyDescent="0.25">
      <c r="A32" s="28"/>
      <c r="B32" s="79" t="s">
        <v>23</v>
      </c>
      <c r="C32" s="80"/>
      <c r="D32" s="80"/>
      <c r="E32" s="80"/>
      <c r="F32" s="81"/>
      <c r="G32" s="82">
        <f>SUM(G31)</f>
        <v>0</v>
      </c>
    </row>
    <row r="33" spans="1:11" ht="12" customHeight="1" x14ac:dyDescent="0.25">
      <c r="A33" s="2"/>
      <c r="B33" s="91"/>
      <c r="C33" s="65"/>
      <c r="D33" s="65"/>
      <c r="E33" s="65"/>
      <c r="F33" s="66"/>
      <c r="G33" s="66"/>
    </row>
    <row r="34" spans="1:11" ht="12" customHeight="1" x14ac:dyDescent="0.25">
      <c r="A34" s="28"/>
      <c r="B34" s="85" t="s">
        <v>24</v>
      </c>
      <c r="C34" s="90"/>
      <c r="D34" s="86"/>
      <c r="E34" s="86"/>
      <c r="F34" s="64"/>
      <c r="G34" s="64"/>
    </row>
    <row r="35" spans="1:11" ht="24" customHeight="1" x14ac:dyDescent="0.25">
      <c r="A35" s="28"/>
      <c r="B35" s="87" t="s">
        <v>14</v>
      </c>
      <c r="C35" s="87" t="s">
        <v>15</v>
      </c>
      <c r="D35" s="87" t="s">
        <v>16</v>
      </c>
      <c r="E35" s="87" t="s">
        <v>17</v>
      </c>
      <c r="F35" s="67" t="s">
        <v>18</v>
      </c>
      <c r="G35" s="87" t="s">
        <v>19</v>
      </c>
    </row>
    <row r="36" spans="1:11" ht="12.75" customHeight="1" x14ac:dyDescent="0.25">
      <c r="A36" s="28"/>
      <c r="B36" s="68"/>
      <c r="C36" s="69"/>
      <c r="D36" s="70"/>
      <c r="E36" s="71"/>
      <c r="F36" s="72"/>
      <c r="G36" s="73"/>
    </row>
    <row r="37" spans="1:11" ht="12.75" customHeight="1" x14ac:dyDescent="0.25">
      <c r="A37" s="28"/>
      <c r="B37" s="79" t="s">
        <v>25</v>
      </c>
      <c r="C37" s="80"/>
      <c r="D37" s="80"/>
      <c r="E37" s="80"/>
      <c r="F37" s="81"/>
      <c r="G37" s="82">
        <f>SUM(G36:G36)</f>
        <v>0</v>
      </c>
    </row>
    <row r="38" spans="1:11" ht="12" customHeight="1" x14ac:dyDescent="0.25">
      <c r="A38" s="2"/>
      <c r="B38" s="91"/>
      <c r="C38" s="65"/>
      <c r="D38" s="65"/>
      <c r="E38" s="65"/>
      <c r="F38" s="66"/>
      <c r="G38" s="66"/>
    </row>
    <row r="39" spans="1:11" ht="12" customHeight="1" x14ac:dyDescent="0.25">
      <c r="A39" s="28"/>
      <c r="B39" s="85" t="s">
        <v>26</v>
      </c>
      <c r="C39" s="90"/>
      <c r="D39" s="86"/>
      <c r="E39" s="86"/>
      <c r="F39" s="64"/>
      <c r="G39" s="64"/>
    </row>
    <row r="40" spans="1:11" ht="24" customHeight="1" x14ac:dyDescent="0.25">
      <c r="A40" s="28"/>
      <c r="B40" s="67" t="s">
        <v>27</v>
      </c>
      <c r="C40" s="67" t="s">
        <v>28</v>
      </c>
      <c r="D40" s="67" t="s">
        <v>29</v>
      </c>
      <c r="E40" s="67" t="s">
        <v>17</v>
      </c>
      <c r="F40" s="67" t="s">
        <v>18</v>
      </c>
      <c r="G40" s="67" t="s">
        <v>19</v>
      </c>
      <c r="K40" s="49"/>
    </row>
    <row r="41" spans="1:11" ht="12.75" customHeight="1" x14ac:dyDescent="0.25">
      <c r="A41" s="28"/>
      <c r="B41" s="120" t="s">
        <v>66</v>
      </c>
      <c r="C41" s="120"/>
      <c r="D41" s="120"/>
      <c r="E41" s="120"/>
      <c r="F41" s="120"/>
      <c r="G41" s="120"/>
    </row>
    <row r="42" spans="1:11" ht="12.75" customHeight="1" x14ac:dyDescent="0.25">
      <c r="A42" s="28"/>
      <c r="B42" s="93" t="s">
        <v>68</v>
      </c>
      <c r="C42" s="60" t="s">
        <v>65</v>
      </c>
      <c r="D42" s="61">
        <v>0.2</v>
      </c>
      <c r="E42" s="60" t="s">
        <v>90</v>
      </c>
      <c r="F42" s="62">
        <v>196231</v>
      </c>
      <c r="G42" s="94">
        <f>(D42*F42)</f>
        <v>39246.200000000004</v>
      </c>
    </row>
    <row r="43" spans="1:11" ht="12.75" customHeight="1" x14ac:dyDescent="0.25">
      <c r="A43" s="28"/>
      <c r="B43" s="93" t="s">
        <v>69</v>
      </c>
      <c r="C43" s="60" t="s">
        <v>65</v>
      </c>
      <c r="D43" s="61">
        <v>0.1</v>
      </c>
      <c r="E43" s="60" t="s">
        <v>90</v>
      </c>
      <c r="F43" s="62">
        <v>166576</v>
      </c>
      <c r="G43" s="94">
        <f>(D43*F43)</f>
        <v>16657.600000000002</v>
      </c>
    </row>
    <row r="44" spans="1:11" ht="12.75" customHeight="1" x14ac:dyDescent="0.25">
      <c r="A44" s="28"/>
      <c r="B44" s="93" t="s">
        <v>70</v>
      </c>
      <c r="C44" s="95" t="s">
        <v>65</v>
      </c>
      <c r="D44" s="95">
        <v>0.4</v>
      </c>
      <c r="E44" s="95" t="s">
        <v>73</v>
      </c>
      <c r="F44" s="62">
        <v>47841</v>
      </c>
      <c r="G44" s="94">
        <f>(D44*F44)</f>
        <v>19136.400000000001</v>
      </c>
    </row>
    <row r="45" spans="1:11" ht="23.25" customHeight="1" x14ac:dyDescent="0.25">
      <c r="A45" s="28"/>
      <c r="B45" s="112" t="s">
        <v>71</v>
      </c>
      <c r="C45" s="95" t="s">
        <v>74</v>
      </c>
      <c r="D45" s="95">
        <v>1</v>
      </c>
      <c r="E45" s="96" t="s">
        <v>75</v>
      </c>
      <c r="F45" s="62">
        <v>50000</v>
      </c>
      <c r="G45" s="107">
        <f>(D45*F45)</f>
        <v>50000</v>
      </c>
    </row>
    <row r="46" spans="1:11" ht="12.75" customHeight="1" x14ac:dyDescent="0.25">
      <c r="A46" s="28"/>
      <c r="B46" s="121" t="s">
        <v>67</v>
      </c>
      <c r="C46" s="121"/>
      <c r="D46" s="121"/>
      <c r="E46" s="121"/>
      <c r="F46" s="121"/>
      <c r="G46" s="121"/>
    </row>
    <row r="47" spans="1:11" ht="24.75" customHeight="1" x14ac:dyDescent="0.25">
      <c r="A47" s="28"/>
      <c r="B47" s="126" t="s">
        <v>81</v>
      </c>
      <c r="C47" s="61" t="s">
        <v>82</v>
      </c>
      <c r="D47" s="61">
        <v>1</v>
      </c>
      <c r="E47" s="61" t="s">
        <v>83</v>
      </c>
      <c r="F47" s="62">
        <v>1482863</v>
      </c>
      <c r="G47" s="63">
        <f>D47*F47</f>
        <v>1482863</v>
      </c>
    </row>
    <row r="48" spans="1:11" ht="12.75" customHeight="1" x14ac:dyDescent="0.25">
      <c r="A48" s="28"/>
      <c r="B48" s="93" t="s">
        <v>72</v>
      </c>
      <c r="C48" s="60" t="s">
        <v>30</v>
      </c>
      <c r="D48" s="61">
        <v>450</v>
      </c>
      <c r="E48" s="60" t="s">
        <v>91</v>
      </c>
      <c r="F48" s="62">
        <v>300</v>
      </c>
      <c r="G48" s="94">
        <f>(D48*F48)</f>
        <v>135000</v>
      </c>
    </row>
    <row r="49" spans="1:255" ht="13.5" customHeight="1" x14ac:dyDescent="0.25">
      <c r="A49" s="28"/>
      <c r="B49" s="79" t="s">
        <v>31</v>
      </c>
      <c r="C49" s="80"/>
      <c r="D49" s="80"/>
      <c r="E49" s="80"/>
      <c r="F49" s="81"/>
      <c r="G49" s="82">
        <f>SUM(G41:G48)</f>
        <v>1742903.2</v>
      </c>
    </row>
    <row r="50" spans="1:255" ht="12" customHeight="1" x14ac:dyDescent="0.25">
      <c r="A50" s="2"/>
      <c r="B50" s="91"/>
      <c r="C50" s="65"/>
      <c r="D50" s="65"/>
      <c r="E50" s="92"/>
      <c r="F50" s="66"/>
      <c r="G50" s="66"/>
    </row>
    <row r="51" spans="1:255" ht="12" customHeight="1" x14ac:dyDescent="0.25">
      <c r="A51" s="28"/>
      <c r="B51" s="85" t="s">
        <v>32</v>
      </c>
      <c r="C51" s="90"/>
      <c r="D51" s="86"/>
      <c r="E51" s="86"/>
      <c r="F51" s="64"/>
      <c r="G51" s="64"/>
    </row>
    <row r="52" spans="1:255" ht="24" customHeight="1" x14ac:dyDescent="0.25">
      <c r="A52" s="28"/>
      <c r="B52" s="87" t="s">
        <v>33</v>
      </c>
      <c r="C52" s="67" t="s">
        <v>28</v>
      </c>
      <c r="D52" s="67" t="s">
        <v>29</v>
      </c>
      <c r="E52" s="87" t="s">
        <v>17</v>
      </c>
      <c r="F52" s="67" t="s">
        <v>18</v>
      </c>
      <c r="G52" s="87" t="s">
        <v>19</v>
      </c>
    </row>
    <row r="53" spans="1:255" s="56" customFormat="1" ht="12.75" customHeight="1" x14ac:dyDescent="0.25">
      <c r="A53" s="97"/>
      <c r="B53" s="108" t="s">
        <v>102</v>
      </c>
      <c r="C53" s="109" t="s">
        <v>15</v>
      </c>
      <c r="D53" s="109">
        <v>1</v>
      </c>
      <c r="E53" s="109" t="s">
        <v>103</v>
      </c>
      <c r="F53" s="110">
        <v>105000</v>
      </c>
      <c r="G53" s="111">
        <f>+F53*D53</f>
        <v>105000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</row>
    <row r="54" spans="1:255" ht="13.5" customHeight="1" x14ac:dyDescent="0.25">
      <c r="A54" s="28"/>
      <c r="B54" s="79" t="s">
        <v>34</v>
      </c>
      <c r="C54" s="80"/>
      <c r="D54" s="80"/>
      <c r="E54" s="80"/>
      <c r="F54" s="81"/>
      <c r="G54" s="82">
        <f>SUM(G53)</f>
        <v>105000</v>
      </c>
    </row>
    <row r="55" spans="1:255" ht="12" customHeight="1" x14ac:dyDescent="0.25">
      <c r="A55" s="2"/>
      <c r="B55" s="91"/>
      <c r="C55" s="91"/>
      <c r="D55" s="91"/>
      <c r="E55" s="91"/>
      <c r="F55" s="98"/>
      <c r="G55" s="98"/>
    </row>
    <row r="56" spans="1:255" ht="12" customHeight="1" x14ac:dyDescent="0.25">
      <c r="A56" s="28"/>
      <c r="B56" s="85" t="s">
        <v>35</v>
      </c>
      <c r="C56" s="99"/>
      <c r="D56" s="99"/>
      <c r="E56" s="99"/>
      <c r="F56" s="99"/>
      <c r="G56" s="100">
        <f>G27+G32+G37+G49+G54</f>
        <v>2256903.2000000002</v>
      </c>
    </row>
    <row r="57" spans="1:255" ht="12" customHeight="1" x14ac:dyDescent="0.25">
      <c r="A57" s="28"/>
      <c r="B57" s="79" t="s">
        <v>36</v>
      </c>
      <c r="C57" s="81"/>
      <c r="D57" s="81"/>
      <c r="E57" s="81"/>
      <c r="F57" s="81"/>
      <c r="G57" s="101">
        <f>G56*0.05</f>
        <v>112845.16000000002</v>
      </c>
    </row>
    <row r="58" spans="1:255" ht="12" customHeight="1" x14ac:dyDescent="0.25">
      <c r="A58" s="28"/>
      <c r="B58" s="85" t="s">
        <v>37</v>
      </c>
      <c r="C58" s="99"/>
      <c r="D58" s="99"/>
      <c r="E58" s="99"/>
      <c r="F58" s="99"/>
      <c r="G58" s="100">
        <f>G57+G56</f>
        <v>2369748.3600000003</v>
      </c>
    </row>
    <row r="59" spans="1:255" ht="12" customHeight="1" x14ac:dyDescent="0.25">
      <c r="A59" s="28"/>
      <c r="B59" s="79" t="s">
        <v>38</v>
      </c>
      <c r="C59" s="81"/>
      <c r="D59" s="81"/>
      <c r="E59" s="81"/>
      <c r="F59" s="81"/>
      <c r="G59" s="101">
        <f>G12</f>
        <v>3570000</v>
      </c>
    </row>
    <row r="60" spans="1:255" ht="12" customHeight="1" x14ac:dyDescent="0.25">
      <c r="A60" s="28"/>
      <c r="B60" s="85" t="s">
        <v>39</v>
      </c>
      <c r="C60" s="102"/>
      <c r="D60" s="102"/>
      <c r="E60" s="102"/>
      <c r="F60" s="102"/>
      <c r="G60" s="103">
        <f>G59-G58</f>
        <v>1200251.6399999997</v>
      </c>
    </row>
    <row r="61" spans="1:255" ht="12" customHeight="1" x14ac:dyDescent="0.25">
      <c r="A61" s="28"/>
      <c r="B61" s="29" t="s">
        <v>40</v>
      </c>
      <c r="C61" s="30"/>
      <c r="D61" s="30"/>
      <c r="E61" s="30"/>
      <c r="F61" s="30"/>
      <c r="G61" s="25"/>
    </row>
    <row r="62" spans="1:255" ht="12.75" customHeight="1" thickBot="1" x14ac:dyDescent="0.3">
      <c r="A62" s="28"/>
      <c r="B62" s="31"/>
      <c r="C62" s="30"/>
      <c r="D62" s="30"/>
      <c r="E62" s="30"/>
      <c r="F62" s="30"/>
      <c r="G62" s="25"/>
    </row>
    <row r="63" spans="1:255" ht="12" customHeight="1" x14ac:dyDescent="0.25">
      <c r="A63" s="28"/>
      <c r="B63" s="39" t="s">
        <v>41</v>
      </c>
      <c r="C63" s="40"/>
      <c r="D63" s="40"/>
      <c r="E63" s="40"/>
      <c r="F63" s="41"/>
      <c r="G63" s="25"/>
    </row>
    <row r="64" spans="1:255" ht="12" customHeight="1" x14ac:dyDescent="0.25">
      <c r="A64" s="28"/>
      <c r="B64" s="42" t="s">
        <v>77</v>
      </c>
      <c r="C64" s="27"/>
      <c r="D64" s="27"/>
      <c r="E64" s="27"/>
      <c r="F64" s="43"/>
      <c r="G64" s="25"/>
    </row>
    <row r="65" spans="1:7" ht="12" customHeight="1" x14ac:dyDescent="0.25">
      <c r="A65" s="28"/>
      <c r="B65" s="42" t="s">
        <v>84</v>
      </c>
      <c r="C65" s="27"/>
      <c r="D65" s="27"/>
      <c r="E65" s="27"/>
      <c r="F65" s="43"/>
      <c r="G65" s="25"/>
    </row>
    <row r="66" spans="1:7" ht="12" customHeight="1" x14ac:dyDescent="0.25">
      <c r="A66" s="28"/>
      <c r="B66" s="42" t="s">
        <v>85</v>
      </c>
      <c r="C66" s="27"/>
      <c r="D66" s="27"/>
      <c r="E66" s="27"/>
      <c r="F66" s="43"/>
      <c r="G66" s="25"/>
    </row>
    <row r="67" spans="1:7" ht="12" customHeight="1" x14ac:dyDescent="0.25">
      <c r="A67" s="28"/>
      <c r="B67" s="42" t="s">
        <v>86</v>
      </c>
      <c r="C67" s="27"/>
      <c r="D67" s="27"/>
      <c r="E67" s="27"/>
      <c r="F67" s="43"/>
      <c r="G67" s="25"/>
    </row>
    <row r="68" spans="1:7" ht="12" customHeight="1" x14ac:dyDescent="0.25">
      <c r="A68" s="28"/>
      <c r="B68" s="42" t="s">
        <v>87</v>
      </c>
      <c r="C68" s="27"/>
      <c r="D68" s="27"/>
      <c r="E68" s="27"/>
      <c r="F68" s="43"/>
      <c r="G68" s="25"/>
    </row>
    <row r="69" spans="1:7" ht="12.75" customHeight="1" x14ac:dyDescent="0.25">
      <c r="A69" s="28"/>
      <c r="B69" s="42" t="s">
        <v>88</v>
      </c>
      <c r="C69" s="27"/>
      <c r="D69" s="27"/>
      <c r="E69" s="27"/>
      <c r="F69" s="43"/>
      <c r="G69" s="25"/>
    </row>
    <row r="70" spans="1:7" ht="12.75" customHeight="1" x14ac:dyDescent="0.25">
      <c r="A70" s="28"/>
      <c r="B70" s="42" t="s">
        <v>89</v>
      </c>
      <c r="C70" s="27"/>
      <c r="D70" s="27"/>
      <c r="E70" s="27"/>
      <c r="F70" s="43"/>
      <c r="G70" s="25"/>
    </row>
    <row r="71" spans="1:7" ht="12.75" customHeight="1" thickBot="1" x14ac:dyDescent="0.3">
      <c r="A71" s="28"/>
      <c r="B71" s="44" t="s">
        <v>97</v>
      </c>
      <c r="C71" s="45"/>
      <c r="D71" s="45"/>
      <c r="E71" s="45"/>
      <c r="F71" s="46"/>
      <c r="G71" s="25"/>
    </row>
    <row r="72" spans="1:7" ht="12.75" customHeight="1" thickBot="1" x14ac:dyDescent="0.3">
      <c r="A72" s="28"/>
      <c r="B72" s="38"/>
      <c r="C72" s="27"/>
      <c r="D72" s="27"/>
      <c r="E72" s="27"/>
      <c r="F72" s="27"/>
      <c r="G72" s="25"/>
    </row>
    <row r="73" spans="1:7" ht="15" customHeight="1" thickBot="1" x14ac:dyDescent="0.3">
      <c r="A73" s="28"/>
      <c r="B73" s="113" t="s">
        <v>42</v>
      </c>
      <c r="C73" s="114"/>
      <c r="D73" s="115"/>
      <c r="E73" s="20"/>
      <c r="F73" s="20"/>
      <c r="G73" s="25"/>
    </row>
    <row r="74" spans="1:7" ht="12" customHeight="1" x14ac:dyDescent="0.25">
      <c r="A74" s="28"/>
      <c r="B74" s="104" t="s">
        <v>33</v>
      </c>
      <c r="C74" s="105" t="s">
        <v>96</v>
      </c>
      <c r="D74" s="106" t="s">
        <v>43</v>
      </c>
      <c r="E74" s="20"/>
      <c r="F74" s="20"/>
      <c r="G74" s="25"/>
    </row>
    <row r="75" spans="1:7" ht="12" customHeight="1" x14ac:dyDescent="0.25">
      <c r="A75" s="28"/>
      <c r="B75" s="33" t="s">
        <v>44</v>
      </c>
      <c r="C75" s="21">
        <f>G27</f>
        <v>409000</v>
      </c>
      <c r="D75" s="34">
        <f>(C75/C81)</f>
        <v>0.17259216501789243</v>
      </c>
      <c r="E75" s="20"/>
      <c r="F75" s="20"/>
      <c r="G75" s="25"/>
    </row>
    <row r="76" spans="1:7" ht="12" customHeight="1" x14ac:dyDescent="0.25">
      <c r="A76" s="28"/>
      <c r="B76" s="33" t="s">
        <v>45</v>
      </c>
      <c r="C76" s="22">
        <v>0</v>
      </c>
      <c r="D76" s="34">
        <v>0</v>
      </c>
      <c r="E76" s="20"/>
      <c r="F76" s="20"/>
      <c r="G76" s="25"/>
    </row>
    <row r="77" spans="1:7" ht="12" customHeight="1" x14ac:dyDescent="0.25">
      <c r="A77" s="28"/>
      <c r="B77" s="33" t="s">
        <v>46</v>
      </c>
      <c r="C77" s="21">
        <f>G37</f>
        <v>0</v>
      </c>
      <c r="D77" s="34">
        <f>(C77/C81)</f>
        <v>0</v>
      </c>
      <c r="E77" s="20"/>
      <c r="F77" s="20"/>
      <c r="G77" s="25"/>
    </row>
    <row r="78" spans="1:7" ht="12" customHeight="1" x14ac:dyDescent="0.25">
      <c r="A78" s="28"/>
      <c r="B78" s="33" t="s">
        <v>27</v>
      </c>
      <c r="C78" s="21">
        <f>G49</f>
        <v>1742903.2</v>
      </c>
      <c r="D78" s="34">
        <f>(C78/C81)</f>
        <v>0.73548028534135146</v>
      </c>
      <c r="E78" s="20"/>
      <c r="F78" s="20"/>
      <c r="G78" s="25"/>
    </row>
    <row r="79" spans="1:7" ht="12" customHeight="1" x14ac:dyDescent="0.25">
      <c r="A79" s="28"/>
      <c r="B79" s="33" t="s">
        <v>47</v>
      </c>
      <c r="C79" s="23">
        <f>G54</f>
        <v>105000</v>
      </c>
      <c r="D79" s="34">
        <f>(C79/C81)</f>
        <v>4.4308502021708322E-2</v>
      </c>
      <c r="E79" s="24"/>
      <c r="F79" s="24"/>
      <c r="G79" s="25"/>
    </row>
    <row r="80" spans="1:7" ht="12" customHeight="1" x14ac:dyDescent="0.25">
      <c r="A80" s="28"/>
      <c r="B80" s="33" t="s">
        <v>48</v>
      </c>
      <c r="C80" s="23">
        <f>G57</f>
        <v>112845.16000000002</v>
      </c>
      <c r="D80" s="34">
        <f>(C80/C81)</f>
        <v>4.7619047619047623E-2</v>
      </c>
      <c r="E80" s="24"/>
      <c r="F80" s="24"/>
      <c r="G80" s="25"/>
    </row>
    <row r="81" spans="1:7" ht="12.75" customHeight="1" thickBot="1" x14ac:dyDescent="0.3">
      <c r="A81" s="28"/>
      <c r="B81" s="35" t="s">
        <v>49</v>
      </c>
      <c r="C81" s="36">
        <f>SUM(C75:C80)</f>
        <v>2369748.3600000003</v>
      </c>
      <c r="D81" s="37">
        <f>SUM(D75:D80)</f>
        <v>0.99999999999999989</v>
      </c>
      <c r="E81" s="24"/>
      <c r="F81" s="24"/>
      <c r="G81" s="25"/>
    </row>
    <row r="82" spans="1:7" ht="12" customHeight="1" x14ac:dyDescent="0.25">
      <c r="A82" s="28"/>
      <c r="B82" s="31"/>
      <c r="C82" s="30"/>
      <c r="D82" s="30"/>
      <c r="E82" s="30"/>
      <c r="F82" s="30"/>
      <c r="G82" s="25"/>
    </row>
    <row r="83" spans="1:7" ht="12.75" customHeight="1" thickBot="1" x14ac:dyDescent="0.3">
      <c r="A83" s="28"/>
      <c r="B83" s="32"/>
      <c r="C83" s="30"/>
      <c r="D83" s="30"/>
      <c r="E83" s="30"/>
      <c r="F83" s="30"/>
      <c r="G83" s="25"/>
    </row>
    <row r="84" spans="1:7" ht="12" customHeight="1" thickBot="1" x14ac:dyDescent="0.3">
      <c r="A84" s="28"/>
      <c r="B84" s="113" t="s">
        <v>100</v>
      </c>
      <c r="C84" s="114"/>
      <c r="D84" s="114"/>
      <c r="E84" s="115"/>
      <c r="F84" s="24"/>
      <c r="G84" s="25"/>
    </row>
    <row r="85" spans="1:7" ht="24" customHeight="1" x14ac:dyDescent="0.25">
      <c r="A85" s="28"/>
      <c r="B85" s="57" t="s">
        <v>99</v>
      </c>
      <c r="C85" s="59">
        <v>45</v>
      </c>
      <c r="D85" s="59">
        <v>50</v>
      </c>
      <c r="E85" s="58">
        <v>55</v>
      </c>
      <c r="F85" s="47"/>
      <c r="G85" s="26"/>
    </row>
    <row r="86" spans="1:7" ht="12.75" customHeight="1" thickBot="1" x14ac:dyDescent="0.3">
      <c r="A86" s="28"/>
      <c r="B86" s="35" t="s">
        <v>98</v>
      </c>
      <c r="C86" s="36">
        <f>(G58/C85)</f>
        <v>52661.074666666675</v>
      </c>
      <c r="D86" s="36">
        <f>(G58/D85)</f>
        <v>47394.967200000006</v>
      </c>
      <c r="E86" s="48">
        <f>(G58/E85)</f>
        <v>43086.333818181825</v>
      </c>
      <c r="F86" s="47"/>
      <c r="G86" s="26"/>
    </row>
    <row r="87" spans="1:7" ht="15.6" customHeight="1" x14ac:dyDescent="0.25">
      <c r="A87" s="28"/>
      <c r="B87" s="38" t="s">
        <v>50</v>
      </c>
      <c r="C87" s="27"/>
      <c r="D87" s="27"/>
      <c r="E87" s="27"/>
      <c r="F87" s="27"/>
      <c r="G87" s="27"/>
    </row>
  </sheetData>
  <mergeCells count="11">
    <mergeCell ref="E13:F13"/>
    <mergeCell ref="E11:F11"/>
    <mergeCell ref="E10:F10"/>
    <mergeCell ref="E9:F9"/>
    <mergeCell ref="E14:F14"/>
    <mergeCell ref="B84:E84"/>
    <mergeCell ref="E15:F15"/>
    <mergeCell ref="B17:G17"/>
    <mergeCell ref="B41:G41"/>
    <mergeCell ref="B46:G46"/>
    <mergeCell ref="B73:D73"/>
  </mergeCells>
  <pageMargins left="0.74803149606299213" right="0.74803149606299213" top="0.98425196850393704" bottom="0.98425196850393704" header="0" footer="0"/>
  <pageSetup paperSize="14" scale="9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 2022</vt:lpstr>
      <vt:lpstr>'OVINOS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2022-06-20T21:13:15Z</cp:lastPrinted>
  <dcterms:created xsi:type="dcterms:W3CDTF">2020-11-27T12:49:26Z</dcterms:created>
  <dcterms:modified xsi:type="dcterms:W3CDTF">2022-06-20T21:27:40Z</dcterms:modified>
</cp:coreProperties>
</file>