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Castro\"/>
    </mc:Choice>
  </mc:AlternateContent>
  <bookViews>
    <workbookView xWindow="0" yWindow="0" windowWidth="19200" windowHeight="672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23" i="1"/>
  <c r="G24" i="1"/>
  <c r="G25" i="1"/>
  <c r="E98" i="1" l="1"/>
  <c r="G59" i="1"/>
  <c r="G56" i="1"/>
  <c r="C89" i="1" l="1"/>
  <c r="G68" i="1" l="1"/>
  <c r="G69" i="1" s="1"/>
  <c r="C92" i="1" s="1"/>
  <c r="G63" i="1"/>
  <c r="G61" i="1"/>
  <c r="G60" i="1"/>
  <c r="G57" i="1"/>
  <c r="G55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26" i="1"/>
  <c r="G22" i="1"/>
  <c r="G21" i="1"/>
  <c r="G27" i="1" l="1"/>
  <c r="G64" i="1"/>
  <c r="C91" i="1" s="1"/>
  <c r="G50" i="1"/>
  <c r="C90" i="1" s="1"/>
  <c r="G71" i="1" l="1"/>
  <c r="G72" i="1" s="1"/>
  <c r="C88" i="1"/>
  <c r="G73" i="1" l="1"/>
  <c r="C93" i="1"/>
  <c r="C94" i="1" s="1"/>
  <c r="E99" i="1" l="1"/>
  <c r="D99" i="1"/>
  <c r="C99" i="1"/>
  <c r="G75" i="1"/>
  <c r="D91" i="1"/>
  <c r="D90" i="1"/>
  <c r="D92" i="1"/>
  <c r="D88" i="1"/>
  <c r="D93" i="1"/>
  <c r="D94" i="1" l="1"/>
</calcChain>
</file>

<file path=xl/comments1.xml><?xml version="1.0" encoding="utf-8"?>
<comments xmlns="http://schemas.openxmlformats.org/spreadsheetml/2006/main">
  <authors>
    <author>Autor</author>
  </authors>
  <commentList>
    <comment ref="C10" authorId="0" shapeId="0">
      <text>
        <r>
          <rPr>
            <sz val="8"/>
            <color indexed="81"/>
            <rFont val="Tahoma"/>
            <family val="2"/>
          </rPr>
          <t xml:space="preserve">Razas princiales Puqueldón: Texel - Suffolk - Chilote - Mezclas
</t>
        </r>
      </text>
    </comment>
    <comment ref="C56" authorId="0" shapeId="0">
      <text>
        <r>
          <rPr>
            <sz val="8"/>
            <color indexed="81"/>
            <rFont val="Tahoma"/>
            <family val="2"/>
          </rPr>
          <t xml:space="preserve">Antibiotico (oxitetraciclina - sulfa)
Antiinflamatorio (Fenilbutazona)
</t>
        </r>
      </text>
    </comment>
  </commentList>
</comments>
</file>

<file path=xl/sharedStrings.xml><?xml version="1.0" encoding="utf-8"?>
<sst xmlns="http://schemas.openxmlformats.org/spreadsheetml/2006/main" count="118" uniqueCount="95">
  <si>
    <t>RUBRO O CULTIVO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</si>
  <si>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</si>
  <si>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</si>
  <si>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</si>
  <si>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</si>
  <si>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</si>
  <si>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</si>
  <si>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</si>
  <si>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</si>
  <si>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</si>
  <si>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</si>
  <si>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</si>
  <si>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</si>
  <si>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</si>
  <si>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</si>
  <si>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</si>
  <si>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</si>
  <si>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</si>
  <si>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</si>
  <si>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</si>
  <si>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</si>
  <si>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</si>
  <si>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</si>
  <si>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</si>
  <si>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</si>
  <si>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</si>
  <si>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</si>
  <si>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</si>
  <si>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</si>
  <si>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</si>
  <si>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</si>
  <si>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</si>
  <si>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</si>
  <si>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</si>
  <si>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</si>
  <si>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</si>
  <si>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</si>
  <si>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</si>
  <si>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</si>
  <si>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</si>
  <si>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</si>
  <si>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</si>
  <si>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</si>
  <si>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</si>
  <si>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</si>
  <si>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</si>
  <si>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</si>
  <si>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</si>
  <si>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</si>
  <si>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</si>
  <si>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</si>
  <si>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</si>
  <si>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</si>
  <si>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</si>
  <si>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RAZA</t>
  </si>
  <si>
    <t>LOS LAGOS</t>
  </si>
  <si>
    <t>ÁREA</t>
  </si>
  <si>
    <t>CASTRO</t>
  </si>
  <si>
    <t>PRECIO ESPERADO</t>
  </si>
  <si>
    <t>INGRESO ESPERADO, CON IVA ($)</t>
  </si>
  <si>
    <t>DESTINO PRODUCCIÓN</t>
  </si>
  <si>
    <t>Mercado interno</t>
  </si>
  <si>
    <t>FARMACOS</t>
  </si>
  <si>
    <t>Frasco 100 cc</t>
  </si>
  <si>
    <t>Otoño y primavera</t>
  </si>
  <si>
    <t>ALIMENTACIÓN</t>
  </si>
  <si>
    <t>invierno</t>
  </si>
  <si>
    <t>OVINOS</t>
  </si>
  <si>
    <t>CRIOLLO</t>
  </si>
  <si>
    <t>MEDIO</t>
  </si>
  <si>
    <t>PUQUELDON</t>
  </si>
  <si>
    <t>RENDIMIENTO (Cabezas corderos)</t>
  </si>
  <si>
    <t>Intermediarios</t>
  </si>
  <si>
    <t>Manejo sanitario otoño</t>
  </si>
  <si>
    <t xml:space="preserve">Antiparasiario </t>
  </si>
  <si>
    <t>Manejo sanitario Primavera (1)</t>
  </si>
  <si>
    <t xml:space="preserve">Antiparasitario </t>
  </si>
  <si>
    <t>Octubre - Noviembre</t>
  </si>
  <si>
    <t xml:space="preserve">Suplementación  Alimenticia Invierno  </t>
  </si>
  <si>
    <t>Grano / concentrado</t>
  </si>
  <si>
    <t>30 días</t>
  </si>
  <si>
    <t>Manejo de encaste</t>
  </si>
  <si>
    <t>Febrero-Marzo</t>
  </si>
  <si>
    <t>Esquila</t>
  </si>
  <si>
    <t>Nov - Diciembre</t>
  </si>
  <si>
    <t>Vacuna Clostridial</t>
  </si>
  <si>
    <t>Frasco  100 cc</t>
  </si>
  <si>
    <t>otoño y primavera</t>
  </si>
  <si>
    <t>Fármacos varios</t>
  </si>
  <si>
    <t xml:space="preserve">Heno </t>
  </si>
  <si>
    <t>Fardo</t>
  </si>
  <si>
    <t>ESCENARIOS COSTO UNITARIO  ($/cabeza)</t>
  </si>
  <si>
    <t>Rendimiento (cabezas/venta)</t>
  </si>
  <si>
    <t>Costo unitario ($/cabeza) (*)</t>
  </si>
  <si>
    <t>Dic 2021/Enero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</si>
</sst>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&quot;$&quot;\ * #,##0_-;\-&quot;$&quot;\ * #,##0_-;_-&quot;$&quot;\ * &quot;-&quot;_-;_-@_-"/>
    <numFmt numFmtId="170" formatCode="dd/mm/yyyy;@"/>
  </numFmts>
  <fonts count="2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color theme="1"/>
      <name val="Helvetica Neue"/>
      <family val="2"/>
      <scheme val="minor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b/>
      <sz val="9"/>
      <name val="Helvetica Neue"/>
      <family val="2"/>
      <scheme val="minor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43" fontId="22" fillId="0" borderId="23" applyFont="0" applyFill="0" applyBorder="0" applyAlignment="0" applyProtection="0"/>
    <xf numFmtId="164" fontId="24" fillId="0" borderId="23" applyFont="0" applyFill="0" applyBorder="0" applyAlignment="0" applyProtection="0"/>
    <xf numFmtId="43" fontId="24" fillId="0" borderId="23" applyFont="0" applyFill="0" applyBorder="0" applyAlignment="0" applyProtection="0"/>
  </cellStyleXfs>
  <cellXfs count="17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49" fontId="19" fillId="8" borderId="2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7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7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0" fontId="2" fillId="10" borderId="59" xfId="0" applyFont="1" applyFill="1" applyBorder="1" applyAlignment="1">
      <alignment horizontal="right" vertical="center" wrapText="1"/>
    </xf>
    <xf numFmtId="0" fontId="23" fillId="0" borderId="57" xfId="0" applyFont="1" applyFill="1" applyBorder="1" applyAlignment="1">
      <alignment horizontal="left" vertical="center"/>
    </xf>
    <xf numFmtId="0" fontId="23" fillId="0" borderId="57" xfId="0" applyFont="1" applyFill="1" applyBorder="1" applyAlignment="1">
      <alignment horizontal="center" vertical="center"/>
    </xf>
    <xf numFmtId="169" fontId="23" fillId="0" borderId="57" xfId="2" applyNumberFormat="1" applyFont="1" applyFill="1" applyBorder="1" applyAlignment="1">
      <alignment vertical="center"/>
    </xf>
    <xf numFmtId="0" fontId="23" fillId="0" borderId="57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vertical="center"/>
    </xf>
    <xf numFmtId="0" fontId="2" fillId="0" borderId="60" xfId="0" applyFont="1" applyFill="1" applyBorder="1" applyAlignment="1">
      <alignment horizontal="center" vertical="center"/>
    </xf>
    <xf numFmtId="168" fontId="2" fillId="0" borderId="60" xfId="1" applyNumberFormat="1" applyFont="1" applyFill="1" applyBorder="1" applyAlignment="1">
      <alignment horizontal="right" vertical="center" wrapText="1"/>
    </xf>
    <xf numFmtId="169" fontId="23" fillId="0" borderId="57" xfId="1" applyNumberFormat="1" applyFont="1" applyFill="1" applyBorder="1" applyAlignment="1">
      <alignment vertical="center"/>
    </xf>
    <xf numFmtId="43" fontId="23" fillId="0" borderId="57" xfId="3" applyNumberFormat="1" applyFont="1" applyFill="1" applyBorder="1" applyAlignment="1">
      <alignment horizontal="center" vertical="center"/>
    </xf>
    <xf numFmtId="0" fontId="23" fillId="0" borderId="57" xfId="3" applyNumberFormat="1" applyFont="1" applyFill="1" applyBorder="1" applyAlignment="1">
      <alignment horizontal="center" vertical="center"/>
    </xf>
    <xf numFmtId="0" fontId="25" fillId="11" borderId="22" xfId="0" applyFont="1" applyFill="1" applyBorder="1" applyAlignment="1">
      <alignment vertical="center"/>
    </xf>
    <xf numFmtId="49" fontId="25" fillId="11" borderId="23" xfId="0" applyNumberFormat="1" applyFont="1" applyFill="1" applyBorder="1" applyAlignment="1">
      <alignment vertical="center"/>
    </xf>
    <xf numFmtId="0" fontId="20" fillId="11" borderId="23" xfId="0" applyFont="1" applyFill="1" applyBorder="1" applyAlignment="1">
      <alignment vertical="center"/>
    </xf>
    <xf numFmtId="0" fontId="20" fillId="11" borderId="53" xfId="0" applyFont="1" applyFill="1" applyBorder="1" applyAlignment="1">
      <alignment vertical="center"/>
    </xf>
    <xf numFmtId="49" fontId="19" fillId="10" borderId="54" xfId="0" applyNumberFormat="1" applyFont="1" applyFill="1" applyBorder="1" applyAlignment="1">
      <alignment vertical="center"/>
    </xf>
    <xf numFmtId="0" fontId="19" fillId="10" borderId="55" xfId="0" applyNumberFormat="1" applyFont="1" applyFill="1" applyBorder="1" applyAlignment="1">
      <alignment vertical="center"/>
    </xf>
    <xf numFmtId="3" fontId="19" fillId="10" borderId="55" xfId="0" applyNumberFormat="1" applyFont="1" applyFill="1" applyBorder="1" applyAlignment="1">
      <alignment vertical="center"/>
    </xf>
    <xf numFmtId="3" fontId="19" fillId="10" borderId="56" xfId="0" applyNumberFormat="1" applyFont="1" applyFill="1" applyBorder="1" applyAlignment="1">
      <alignment vertical="center"/>
    </xf>
    <xf numFmtId="49" fontId="19" fillId="10" borderId="39" xfId="0" applyNumberFormat="1" applyFont="1" applyFill="1" applyBorder="1" applyAlignment="1">
      <alignment vertical="center"/>
    </xf>
    <xf numFmtId="167" fontId="19" fillId="10" borderId="40" xfId="0" applyNumberFormat="1" applyFont="1" applyFill="1" applyBorder="1" applyAlignment="1">
      <alignment vertical="center"/>
    </xf>
    <xf numFmtId="167" fontId="19" fillId="10" borderId="41" xfId="0" applyNumberFormat="1" applyFont="1" applyFill="1" applyBorder="1" applyAlignment="1">
      <alignment vertical="center"/>
    </xf>
    <xf numFmtId="0" fontId="26" fillId="0" borderId="57" xfId="0" applyFont="1" applyFill="1" applyBorder="1" applyAlignment="1">
      <alignment horizontal="right" vertical="center"/>
    </xf>
    <xf numFmtId="0" fontId="26" fillId="0" borderId="57" xfId="0" applyFont="1" applyFill="1" applyBorder="1" applyAlignment="1">
      <alignment horizontal="right" vertical="center" wrapText="1"/>
    </xf>
    <xf numFmtId="14" fontId="2" fillId="0" borderId="57" xfId="0" applyNumberFormat="1" applyFont="1" applyBorder="1" applyAlignment="1">
      <alignment horizontal="right" vertical="center"/>
    </xf>
    <xf numFmtId="170" fontId="2" fillId="0" borderId="57" xfId="0" applyNumberFormat="1" applyFont="1" applyBorder="1" applyAlignment="1">
      <alignment horizontal="right" vertical="center" wrapText="1"/>
    </xf>
    <xf numFmtId="3" fontId="2" fillId="0" borderId="57" xfId="0" applyNumberFormat="1" applyFont="1" applyBorder="1" applyAlignment="1">
      <alignment horizontal="right" vertical="center"/>
    </xf>
    <xf numFmtId="3" fontId="21" fillId="10" borderId="57" xfId="0" applyNumberFormat="1" applyFont="1" applyFill="1" applyBorder="1" applyAlignment="1">
      <alignment horizontal="right" vertical="center"/>
    </xf>
    <xf numFmtId="0" fontId="21" fillId="0" borderId="57" xfId="0" applyFont="1" applyBorder="1" applyAlignment="1">
      <alignment horizontal="right" vertical="center"/>
    </xf>
    <xf numFmtId="17" fontId="21" fillId="0" borderId="57" xfId="0" applyNumberFormat="1" applyFont="1" applyFill="1" applyBorder="1" applyAlignment="1">
      <alignment horizontal="right" vertical="center"/>
    </xf>
    <xf numFmtId="0" fontId="21" fillId="0" borderId="57" xfId="0" applyFont="1" applyBorder="1" applyAlignment="1">
      <alignment horizontal="right"/>
    </xf>
    <xf numFmtId="0" fontId="21" fillId="0" borderId="57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vertical="center"/>
    </xf>
    <xf numFmtId="3" fontId="23" fillId="0" borderId="57" xfId="2" applyNumberFormat="1" applyFont="1" applyFill="1" applyBorder="1" applyAlignment="1">
      <alignment horizontal="center" vertical="center"/>
    </xf>
    <xf numFmtId="169" fontId="4" fillId="2" borderId="6" xfId="0" applyNumberFormat="1" applyFont="1" applyFill="1" applyBorder="1" applyAlignment="1">
      <alignment horizontal="right" vertical="center" wrapText="1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0" fontId="2" fillId="0" borderId="57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left" vertical="center"/>
    </xf>
  </cellXfs>
  <cellStyles count="4">
    <cellStyle name="Millares 2" xfId="1"/>
    <cellStyle name="Millares 4" xfId="2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10" zoomScaleNormal="100" workbookViewId="0">
      <selection activeCell="C16" sqref="C16"/>
    </sheetView>
  </sheetViews>
  <sheetFormatPr baseColWidth="10" defaultColWidth="10.81640625" defaultRowHeight="11.25" customHeight="1"/>
  <cols>
    <col min="1" max="1" width="4.453125" style="62" customWidth="1"/>
    <col min="2" max="2" width="20.54296875" style="62" customWidth="1"/>
    <col min="3" max="3" width="19.453125" style="62" customWidth="1"/>
    <col min="4" max="4" width="9.453125" style="62" customWidth="1"/>
    <col min="5" max="5" width="14.453125" style="62" customWidth="1"/>
    <col min="6" max="6" width="14.54296875" style="62" customWidth="1"/>
    <col min="7" max="7" width="12.453125" style="62" customWidth="1"/>
    <col min="8" max="255" width="10.81640625" style="62" customWidth="1"/>
    <col min="256" max="16384" width="10.81640625" style="63"/>
  </cols>
  <sheetData>
    <row r="1" spans="1:7" ht="15" customHeight="1">
      <c r="A1" s="61"/>
      <c r="B1" s="61"/>
      <c r="C1" s="61"/>
      <c r="D1" s="61"/>
      <c r="E1" s="61"/>
      <c r="F1" s="61"/>
      <c r="G1" s="61"/>
    </row>
    <row r="2" spans="1:7" ht="15" customHeight="1">
      <c r="A2" s="61"/>
      <c r="B2" s="61"/>
      <c r="C2" s="61"/>
      <c r="D2" s="61"/>
      <c r="E2" s="61"/>
      <c r="F2" s="61"/>
      <c r="G2" s="61"/>
    </row>
    <row r="3" spans="1:7" ht="15" customHeight="1">
      <c r="A3" s="61"/>
      <c r="B3" s="61"/>
      <c r="C3" s="61"/>
      <c r="D3" s="61"/>
      <c r="E3" s="61"/>
      <c r="F3" s="61"/>
      <c r="G3" s="61"/>
    </row>
    <row r="4" spans="1:7" ht="15" customHeight="1">
      <c r="A4" s="61"/>
      <c r="B4" s="61"/>
      <c r="C4" s="61"/>
      <c r="D4" s="61"/>
      <c r="E4" s="61"/>
      <c r="F4" s="61"/>
      <c r="G4" s="61"/>
    </row>
    <row r="5" spans="1:7" ht="15" customHeight="1">
      <c r="A5" s="61"/>
      <c r="B5" s="61"/>
      <c r="C5" s="61"/>
      <c r="D5" s="61"/>
      <c r="E5" s="61"/>
      <c r="F5" s="61"/>
      <c r="G5" s="61"/>
    </row>
    <row r="6" spans="1:7" ht="15" customHeight="1">
      <c r="A6" s="61"/>
      <c r="B6" s="61"/>
      <c r="C6" s="61"/>
      <c r="D6" s="61"/>
      <c r="E6" s="61"/>
      <c r="F6" s="61"/>
      <c r="G6" s="61"/>
    </row>
    <row r="7" spans="1:7" ht="15" customHeight="1">
      <c r="A7" s="61"/>
      <c r="B7" s="61"/>
      <c r="C7" s="61"/>
      <c r="D7" s="61"/>
      <c r="E7" s="61"/>
      <c r="F7" s="61"/>
      <c r="G7" s="61"/>
    </row>
    <row r="8" spans="1:7" ht="15" customHeight="1">
      <c r="A8" s="61"/>
      <c r="B8" s="64"/>
      <c r="C8" s="65"/>
      <c r="D8" s="61"/>
      <c r="E8" s="65"/>
      <c r="F8" s="65"/>
      <c r="G8" s="65"/>
    </row>
    <row r="9" spans="1:7" ht="12" customHeight="1">
      <c r="A9" s="66"/>
      <c r="B9" s="1" t="s">
        <v>0</v>
      </c>
      <c r="C9" s="67" t="s">
        <v>67</v>
      </c>
      <c r="D9" s="68"/>
      <c r="E9" s="172" t="s">
        <v>71</v>
      </c>
      <c r="F9" s="173"/>
      <c r="G9" s="69">
        <v>29</v>
      </c>
    </row>
    <row r="10" spans="1:7" ht="38.25" customHeight="1">
      <c r="A10" s="66"/>
      <c r="B10" s="132" t="s">
        <v>54</v>
      </c>
      <c r="C10" s="155" t="s">
        <v>68</v>
      </c>
      <c r="D10" s="70"/>
      <c r="E10" s="171" t="s">
        <v>1</v>
      </c>
      <c r="F10" s="171"/>
      <c r="G10" s="158">
        <v>44915</v>
      </c>
    </row>
    <row r="11" spans="1:7" ht="18" customHeight="1">
      <c r="A11" s="66"/>
      <c r="B11" s="132" t="s">
        <v>2</v>
      </c>
      <c r="C11" s="155" t="s">
        <v>69</v>
      </c>
      <c r="D11" s="70"/>
      <c r="E11" s="171" t="s">
        <v>58</v>
      </c>
      <c r="F11" s="171"/>
      <c r="G11" s="159">
        <v>90000</v>
      </c>
    </row>
    <row r="12" spans="1:7" ht="11.25" customHeight="1">
      <c r="A12" s="66"/>
      <c r="B12" s="132" t="s">
        <v>3</v>
      </c>
      <c r="C12" s="155" t="s">
        <v>55</v>
      </c>
      <c r="D12" s="70"/>
      <c r="E12" s="171" t="s">
        <v>59</v>
      </c>
      <c r="F12" s="171"/>
      <c r="G12" s="160">
        <v>2610000</v>
      </c>
    </row>
    <row r="13" spans="1:7" ht="11.25" customHeight="1">
      <c r="A13" s="66"/>
      <c r="B13" s="132" t="s">
        <v>56</v>
      </c>
      <c r="C13" s="155" t="s">
        <v>57</v>
      </c>
      <c r="D13" s="70"/>
      <c r="E13" s="171" t="s">
        <v>60</v>
      </c>
      <c r="F13" s="171"/>
      <c r="G13" s="161" t="s">
        <v>61</v>
      </c>
    </row>
    <row r="14" spans="1:7" ht="23.25" customHeight="1">
      <c r="A14" s="66"/>
      <c r="B14" s="132" t="s">
        <v>4</v>
      </c>
      <c r="C14" s="156" t="s">
        <v>70</v>
      </c>
      <c r="D14" s="70"/>
      <c r="E14" s="174" t="s">
        <v>5</v>
      </c>
      <c r="F14" s="174"/>
      <c r="G14" s="162" t="s">
        <v>94</v>
      </c>
    </row>
    <row r="15" spans="1:7" ht="25.5" customHeight="1">
      <c r="A15" s="66"/>
      <c r="B15" s="132" t="s">
        <v>6</v>
      </c>
      <c r="C15" s="157">
        <v>44713</v>
      </c>
      <c r="D15" s="70"/>
      <c r="E15" s="177" t="s">
        <v>7</v>
      </c>
      <c r="F15" s="177"/>
      <c r="G15" s="163" t="s">
        <v>72</v>
      </c>
    </row>
    <row r="16" spans="1:7" ht="12" customHeight="1">
      <c r="A16" s="61"/>
      <c r="B16" s="75"/>
      <c r="C16" s="76"/>
      <c r="D16" s="5"/>
      <c r="E16" s="177"/>
      <c r="F16" s="177"/>
      <c r="G16" s="133"/>
    </row>
    <row r="17" spans="1:7" ht="12" customHeight="1">
      <c r="A17" s="77"/>
      <c r="B17" s="175" t="s">
        <v>8</v>
      </c>
      <c r="C17" s="176"/>
      <c r="D17" s="176"/>
      <c r="E17" s="176"/>
      <c r="F17" s="176"/>
      <c r="G17" s="176"/>
    </row>
    <row r="18" spans="1:7" ht="12" customHeight="1">
      <c r="A18" s="61"/>
      <c r="B18" s="78"/>
      <c r="C18" s="79"/>
      <c r="D18" s="79"/>
      <c r="E18" s="79"/>
      <c r="F18" s="80"/>
      <c r="G18" s="80"/>
    </row>
    <row r="19" spans="1:7" ht="12" customHeight="1">
      <c r="A19" s="66"/>
      <c r="B19" s="3" t="s">
        <v>9</v>
      </c>
      <c r="C19" s="4"/>
      <c r="D19" s="5"/>
      <c r="E19" s="5"/>
      <c r="F19" s="5"/>
      <c r="G19" s="5"/>
    </row>
    <row r="20" spans="1:7" ht="24" customHeight="1">
      <c r="A20" s="77"/>
      <c r="B20" s="6" t="s">
        <v>10</v>
      </c>
      <c r="C20" s="6" t="s">
        <v>11</v>
      </c>
      <c r="D20" s="6" t="s">
        <v>12</v>
      </c>
      <c r="E20" s="6" t="s">
        <v>13</v>
      </c>
      <c r="F20" s="6" t="s">
        <v>14</v>
      </c>
      <c r="G20" s="6" t="s">
        <v>15</v>
      </c>
    </row>
    <row r="21" spans="1:7" ht="12.75" customHeight="1">
      <c r="A21" s="77"/>
      <c r="B21" s="134" t="s">
        <v>73</v>
      </c>
      <c r="C21" s="164" t="s">
        <v>74</v>
      </c>
      <c r="D21" s="135">
        <v>1</v>
      </c>
      <c r="E21" s="135" t="s">
        <v>20</v>
      </c>
      <c r="F21" s="136">
        <v>30000</v>
      </c>
      <c r="G21" s="74">
        <f>(D21*F21)</f>
        <v>30000</v>
      </c>
    </row>
    <row r="22" spans="1:7" ht="25.5" customHeight="1">
      <c r="A22" s="77"/>
      <c r="B22" s="134" t="s">
        <v>75</v>
      </c>
      <c r="C22" s="164" t="s">
        <v>76</v>
      </c>
      <c r="D22" s="135">
        <v>1</v>
      </c>
      <c r="E22" s="135" t="s">
        <v>77</v>
      </c>
      <c r="F22" s="136">
        <v>30000</v>
      </c>
      <c r="G22" s="74">
        <f>(D22*F22)</f>
        <v>30000</v>
      </c>
    </row>
    <row r="23" spans="1:7" ht="25.5" customHeight="1">
      <c r="A23" s="77"/>
      <c r="B23" s="137" t="s">
        <v>78</v>
      </c>
      <c r="C23" s="165" t="s">
        <v>79</v>
      </c>
      <c r="D23" s="135">
        <v>1</v>
      </c>
      <c r="E23" s="135" t="s">
        <v>80</v>
      </c>
      <c r="F23" s="136">
        <v>12000</v>
      </c>
      <c r="G23" s="168">
        <f>F23*30</f>
        <v>360000</v>
      </c>
    </row>
    <row r="24" spans="1:7" ht="25.5" customHeight="1">
      <c r="A24" s="77"/>
      <c r="B24" s="134" t="s">
        <v>81</v>
      </c>
      <c r="C24" s="165" t="s">
        <v>79</v>
      </c>
      <c r="D24" s="135">
        <v>1</v>
      </c>
      <c r="E24" s="135" t="s">
        <v>82</v>
      </c>
      <c r="F24" s="136">
        <v>12000</v>
      </c>
      <c r="G24" s="74">
        <f t="shared" ref="G24:G25" si="0">(D24*F24)</f>
        <v>12000</v>
      </c>
    </row>
    <row r="25" spans="1:7" ht="25.5" customHeight="1">
      <c r="A25" s="77"/>
      <c r="B25" s="166" t="s">
        <v>83</v>
      </c>
      <c r="C25" s="164"/>
      <c r="D25" s="167">
        <v>30</v>
      </c>
      <c r="E25" s="135" t="s">
        <v>84</v>
      </c>
      <c r="F25" s="136">
        <v>2000</v>
      </c>
      <c r="G25" s="74">
        <f t="shared" si="0"/>
        <v>60000</v>
      </c>
    </row>
    <row r="26" spans="1:7" ht="12.75" customHeight="1">
      <c r="A26" s="77"/>
      <c r="B26" s="81"/>
      <c r="C26" s="2"/>
      <c r="D26" s="82"/>
      <c r="E26" s="81"/>
      <c r="F26" s="74"/>
      <c r="G26" s="74">
        <f>(D26*F26)</f>
        <v>0</v>
      </c>
    </row>
    <row r="27" spans="1:7" ht="12.75" customHeight="1">
      <c r="A27" s="77"/>
      <c r="B27" s="7" t="s">
        <v>16</v>
      </c>
      <c r="C27" s="8"/>
      <c r="D27" s="8"/>
      <c r="E27" s="8"/>
      <c r="F27" s="9"/>
      <c r="G27" s="10">
        <f>SUM(G21:G26)</f>
        <v>492000</v>
      </c>
    </row>
    <row r="28" spans="1:7" ht="12" customHeight="1">
      <c r="A28" s="61"/>
      <c r="B28" s="78"/>
      <c r="C28" s="80"/>
      <c r="D28" s="80"/>
      <c r="E28" s="80"/>
      <c r="F28" s="83"/>
      <c r="G28" s="83"/>
    </row>
    <row r="29" spans="1:7" ht="12" customHeight="1">
      <c r="A29" s="66"/>
      <c r="B29" s="11" t="s">
        <v>17</v>
      </c>
      <c r="C29" s="12"/>
      <c r="D29" s="13"/>
      <c r="E29" s="13"/>
      <c r="F29" s="14"/>
      <c r="G29" s="14"/>
    </row>
    <row r="30" spans="1:7" ht="24" customHeight="1">
      <c r="A30" s="66"/>
      <c r="B30" s="15" t="s">
        <v>10</v>
      </c>
      <c r="C30" s="16" t="s">
        <v>11</v>
      </c>
      <c r="D30" s="16" t="s">
        <v>12</v>
      </c>
      <c r="E30" s="15" t="s">
        <v>13</v>
      </c>
      <c r="F30" s="16" t="s">
        <v>14</v>
      </c>
      <c r="G30" s="15" t="s">
        <v>15</v>
      </c>
    </row>
    <row r="31" spans="1:7" ht="12" customHeight="1">
      <c r="A31" s="66"/>
      <c r="B31" s="17"/>
      <c r="C31" s="18" t="s">
        <v>52</v>
      </c>
      <c r="D31" s="18"/>
      <c r="E31" s="18"/>
      <c r="F31" s="17"/>
      <c r="G31" s="17"/>
    </row>
    <row r="32" spans="1:7" ht="12" customHeight="1">
      <c r="A32" s="66"/>
      <c r="B32" s="19" t="s">
        <v>18</v>
      </c>
      <c r="C32" s="20"/>
      <c r="D32" s="20"/>
      <c r="E32" s="20"/>
      <c r="F32" s="21"/>
      <c r="G32" s="21"/>
    </row>
    <row r="33" spans="1:7" ht="12" customHeight="1">
      <c r="A33" s="61"/>
      <c r="B33" s="84"/>
      <c r="C33" s="85"/>
      <c r="D33" s="85"/>
      <c r="E33" s="85"/>
      <c r="F33" s="86"/>
      <c r="G33" s="86"/>
    </row>
    <row r="34" spans="1:7" ht="12" customHeight="1">
      <c r="A34" s="66"/>
      <c r="B34" s="11" t="s">
        <v>19</v>
      </c>
      <c r="C34" s="12"/>
      <c r="D34" s="13"/>
      <c r="E34" s="13"/>
      <c r="F34" s="14"/>
      <c r="G34" s="14"/>
    </row>
    <row r="35" spans="1:7" ht="24" customHeight="1">
      <c r="A35" s="66"/>
      <c r="B35" s="22" t="s">
        <v>10</v>
      </c>
      <c r="C35" s="22" t="s">
        <v>11</v>
      </c>
      <c r="D35" s="22" t="s">
        <v>12</v>
      </c>
      <c r="E35" s="22" t="s">
        <v>13</v>
      </c>
      <c r="F35" s="23" t="s">
        <v>14</v>
      </c>
      <c r="G35" s="22" t="s">
        <v>15</v>
      </c>
    </row>
    <row r="36" spans="1:7" ht="12.75" customHeight="1">
      <c r="A36" s="77"/>
      <c r="B36" s="138"/>
      <c r="C36" s="139"/>
      <c r="D36" s="139"/>
      <c r="E36" s="139"/>
      <c r="F36" s="140"/>
      <c r="G36" s="74">
        <f t="shared" ref="G36:G49" si="1">(D36*F36)</f>
        <v>0</v>
      </c>
    </row>
    <row r="37" spans="1:7" ht="12.75" customHeight="1">
      <c r="A37" s="77"/>
      <c r="B37" s="81"/>
      <c r="C37" s="2"/>
      <c r="D37" s="82"/>
      <c r="E37" s="71"/>
      <c r="F37" s="74"/>
      <c r="G37" s="74">
        <f t="shared" si="1"/>
        <v>0</v>
      </c>
    </row>
    <row r="38" spans="1:7" ht="12.75" customHeight="1">
      <c r="A38" s="77"/>
      <c r="B38" s="81"/>
      <c r="C38" s="2"/>
      <c r="D38" s="82"/>
      <c r="E38" s="71"/>
      <c r="F38" s="74"/>
      <c r="G38" s="74">
        <f t="shared" si="1"/>
        <v>0</v>
      </c>
    </row>
    <row r="39" spans="1:7" ht="12.75" customHeight="1">
      <c r="A39" s="77"/>
      <c r="B39" s="81"/>
      <c r="C39" s="2"/>
      <c r="D39" s="82"/>
      <c r="E39" s="71"/>
      <c r="F39" s="74"/>
      <c r="G39" s="74">
        <f t="shared" si="1"/>
        <v>0</v>
      </c>
    </row>
    <row r="40" spans="1:7" ht="12.75" customHeight="1">
      <c r="A40" s="77"/>
      <c r="B40" s="81"/>
      <c r="C40" s="2"/>
      <c r="D40" s="82"/>
      <c r="E40" s="71"/>
      <c r="F40" s="74"/>
      <c r="G40" s="74">
        <f t="shared" si="1"/>
        <v>0</v>
      </c>
    </row>
    <row r="41" spans="1:7" ht="12.75" customHeight="1">
      <c r="A41" s="77"/>
      <c r="B41" s="81"/>
      <c r="C41" s="2"/>
      <c r="D41" s="82"/>
      <c r="E41" s="71"/>
      <c r="F41" s="74"/>
      <c r="G41" s="74">
        <f t="shared" si="1"/>
        <v>0</v>
      </c>
    </row>
    <row r="42" spans="1:7" ht="25.5" customHeight="1">
      <c r="A42" s="77"/>
      <c r="B42" s="81"/>
      <c r="C42" s="2"/>
      <c r="D42" s="82"/>
      <c r="E42" s="71"/>
      <c r="F42" s="74"/>
      <c r="G42" s="74">
        <f t="shared" si="1"/>
        <v>0</v>
      </c>
    </row>
    <row r="43" spans="1:7" ht="25.5" customHeight="1">
      <c r="A43" s="77"/>
      <c r="B43" s="81"/>
      <c r="C43" s="2"/>
      <c r="D43" s="82"/>
      <c r="E43" s="71"/>
      <c r="F43" s="74"/>
      <c r="G43" s="74">
        <f t="shared" si="1"/>
        <v>0</v>
      </c>
    </row>
    <row r="44" spans="1:7" ht="25.5" customHeight="1">
      <c r="A44" s="77"/>
      <c r="B44" s="81"/>
      <c r="C44" s="2"/>
      <c r="D44" s="82"/>
      <c r="E44" s="71"/>
      <c r="F44" s="74"/>
      <c r="G44" s="74">
        <f t="shared" si="1"/>
        <v>0</v>
      </c>
    </row>
    <row r="45" spans="1:7" ht="12.75" customHeight="1">
      <c r="A45" s="77"/>
      <c r="B45" s="81"/>
      <c r="C45" s="2"/>
      <c r="D45" s="82"/>
      <c r="E45" s="71"/>
      <c r="F45" s="74"/>
      <c r="G45" s="74">
        <f t="shared" si="1"/>
        <v>0</v>
      </c>
    </row>
    <row r="46" spans="1:7" ht="12.75" customHeight="1">
      <c r="A46" s="77"/>
      <c r="B46" s="81"/>
      <c r="C46" s="2"/>
      <c r="D46" s="82"/>
      <c r="E46" s="71"/>
      <c r="F46" s="74"/>
      <c r="G46" s="74">
        <f t="shared" si="1"/>
        <v>0</v>
      </c>
    </row>
    <row r="47" spans="1:7" ht="12.75" customHeight="1">
      <c r="A47" s="77"/>
      <c r="B47" s="81"/>
      <c r="C47" s="2"/>
      <c r="D47" s="82"/>
      <c r="E47" s="71"/>
      <c r="F47" s="74"/>
      <c r="G47" s="74">
        <f t="shared" si="1"/>
        <v>0</v>
      </c>
    </row>
    <row r="48" spans="1:7" ht="25.5" customHeight="1">
      <c r="A48" s="77"/>
      <c r="B48" s="81"/>
      <c r="C48" s="2"/>
      <c r="D48" s="82"/>
      <c r="E48" s="71"/>
      <c r="F48" s="74"/>
      <c r="G48" s="74">
        <f t="shared" si="1"/>
        <v>0</v>
      </c>
    </row>
    <row r="49" spans="1:11" ht="12.75" customHeight="1">
      <c r="A49" s="77"/>
      <c r="B49" s="87"/>
      <c r="C49" s="88"/>
      <c r="D49" s="89"/>
      <c r="E49" s="90"/>
      <c r="F49" s="91"/>
      <c r="G49" s="91">
        <f t="shared" si="1"/>
        <v>0</v>
      </c>
    </row>
    <row r="50" spans="1:11" ht="12.75" customHeight="1">
      <c r="A50" s="66"/>
      <c r="B50" s="24" t="s">
        <v>21</v>
      </c>
      <c r="C50" s="25"/>
      <c r="D50" s="25"/>
      <c r="E50" s="25"/>
      <c r="F50" s="26"/>
      <c r="G50" s="27">
        <f>SUM(G36:G49)</f>
        <v>0</v>
      </c>
    </row>
    <row r="51" spans="1:11" ht="12" customHeight="1">
      <c r="A51" s="61"/>
      <c r="B51" s="84"/>
      <c r="C51" s="85"/>
      <c r="D51" s="85"/>
      <c r="E51" s="85"/>
      <c r="F51" s="86"/>
      <c r="G51" s="86"/>
    </row>
    <row r="52" spans="1:11" ht="12" customHeight="1">
      <c r="A52" s="66"/>
      <c r="B52" s="11" t="s">
        <v>22</v>
      </c>
      <c r="C52" s="12"/>
      <c r="D52" s="13"/>
      <c r="E52" s="13"/>
      <c r="F52" s="14"/>
      <c r="G52" s="14"/>
    </row>
    <row r="53" spans="1:11" ht="24" customHeight="1">
      <c r="A53" s="66"/>
      <c r="B53" s="23" t="s">
        <v>23</v>
      </c>
      <c r="C53" s="23" t="s">
        <v>24</v>
      </c>
      <c r="D53" s="23" t="s">
        <v>25</v>
      </c>
      <c r="E53" s="23" t="s">
        <v>13</v>
      </c>
      <c r="F53" s="23" t="s">
        <v>14</v>
      </c>
      <c r="G53" s="23" t="s">
        <v>15</v>
      </c>
      <c r="K53" s="92"/>
    </row>
    <row r="54" spans="1:11" ht="12.75" customHeight="1">
      <c r="A54" s="77"/>
      <c r="B54" s="28" t="s">
        <v>62</v>
      </c>
      <c r="C54" s="29"/>
      <c r="D54" s="29"/>
      <c r="E54" s="29"/>
      <c r="F54" s="29"/>
      <c r="G54" s="29"/>
      <c r="K54" s="92"/>
    </row>
    <row r="55" spans="1:11" ht="12.75" customHeight="1">
      <c r="A55" s="77"/>
      <c r="B55" s="134" t="s">
        <v>85</v>
      </c>
      <c r="C55" s="135" t="s">
        <v>86</v>
      </c>
      <c r="D55" s="135">
        <v>1</v>
      </c>
      <c r="E55" s="135" t="s">
        <v>87</v>
      </c>
      <c r="F55" s="141">
        <v>19050</v>
      </c>
      <c r="G55" s="95">
        <f>(D55*F55)</f>
        <v>19050</v>
      </c>
    </row>
    <row r="56" spans="1:11" ht="12.75" customHeight="1">
      <c r="A56" s="77"/>
      <c r="B56" s="134" t="s">
        <v>88</v>
      </c>
      <c r="C56" s="135" t="s">
        <v>63</v>
      </c>
      <c r="D56" s="135">
        <v>3</v>
      </c>
      <c r="E56" s="135" t="s">
        <v>64</v>
      </c>
      <c r="F56" s="141">
        <v>41750</v>
      </c>
      <c r="G56" s="95">
        <f>(D56*F56)</f>
        <v>125250</v>
      </c>
    </row>
    <row r="57" spans="1:11" ht="12.75" customHeight="1">
      <c r="A57" s="77"/>
      <c r="B57" s="134"/>
      <c r="C57" s="135"/>
      <c r="D57" s="135"/>
      <c r="E57" s="135"/>
      <c r="F57" s="141"/>
      <c r="G57" s="95">
        <f>(D57*F57)</f>
        <v>0</v>
      </c>
    </row>
    <row r="58" spans="1:11" ht="12.75" customHeight="1">
      <c r="A58" s="77"/>
      <c r="B58" s="96" t="s">
        <v>65</v>
      </c>
      <c r="C58" s="93"/>
      <c r="D58" s="94"/>
      <c r="E58" s="93"/>
      <c r="F58" s="95"/>
      <c r="G58" s="95"/>
    </row>
    <row r="59" spans="1:11" ht="12.75" customHeight="1">
      <c r="A59" s="77"/>
      <c r="B59" s="134" t="s">
        <v>89</v>
      </c>
      <c r="C59" s="142" t="s">
        <v>90</v>
      </c>
      <c r="D59" s="143">
        <v>25</v>
      </c>
      <c r="E59" s="135" t="s">
        <v>66</v>
      </c>
      <c r="F59" s="141">
        <v>4000</v>
      </c>
      <c r="G59" s="95">
        <f>(D59*F59)</f>
        <v>100000</v>
      </c>
    </row>
    <row r="60" spans="1:11" ht="12.75" customHeight="1">
      <c r="A60" s="77"/>
      <c r="B60" s="137"/>
      <c r="C60" s="142"/>
      <c r="D60" s="143"/>
      <c r="E60" s="135"/>
      <c r="F60" s="141"/>
      <c r="G60" s="95">
        <f>(D60*F60)</f>
        <v>0</v>
      </c>
    </row>
    <row r="61" spans="1:11" ht="12.75" customHeight="1">
      <c r="A61" s="77"/>
      <c r="B61" s="72"/>
      <c r="C61" s="93"/>
      <c r="D61" s="94"/>
      <c r="E61" s="93"/>
      <c r="F61" s="95"/>
      <c r="G61" s="95">
        <f>(D61*F61)</f>
        <v>0</v>
      </c>
    </row>
    <row r="62" spans="1:11" ht="12.75" customHeight="1">
      <c r="A62" s="77"/>
      <c r="B62" s="96"/>
      <c r="C62" s="97"/>
      <c r="D62" s="73"/>
      <c r="E62" s="97"/>
      <c r="F62" s="95"/>
      <c r="G62" s="95"/>
    </row>
    <row r="63" spans="1:11" ht="12.75" customHeight="1">
      <c r="A63" s="77"/>
      <c r="B63" s="98"/>
      <c r="C63" s="99"/>
      <c r="D63" s="100"/>
      <c r="E63" s="99"/>
      <c r="F63" s="101"/>
      <c r="G63" s="101">
        <f>(D63*F63)</f>
        <v>0</v>
      </c>
    </row>
    <row r="64" spans="1:11" ht="13.5" customHeight="1">
      <c r="A64" s="66"/>
      <c r="B64" s="30" t="s">
        <v>26</v>
      </c>
      <c r="C64" s="31"/>
      <c r="D64" s="31"/>
      <c r="E64" s="31"/>
      <c r="F64" s="32"/>
      <c r="G64" s="33">
        <f>SUM(G54:G63)</f>
        <v>244300</v>
      </c>
    </row>
    <row r="65" spans="1:7" ht="12" customHeight="1">
      <c r="A65" s="61"/>
      <c r="B65" s="84"/>
      <c r="C65" s="85"/>
      <c r="D65" s="85"/>
      <c r="E65" s="102"/>
      <c r="F65" s="86"/>
      <c r="G65" s="86"/>
    </row>
    <row r="66" spans="1:7" ht="12" customHeight="1">
      <c r="A66" s="66"/>
      <c r="B66" s="11" t="s">
        <v>27</v>
      </c>
      <c r="C66" s="12"/>
      <c r="D66" s="13"/>
      <c r="E66" s="13"/>
      <c r="F66" s="14"/>
      <c r="G66" s="14"/>
    </row>
    <row r="67" spans="1:7" ht="24" customHeight="1">
      <c r="A67" s="66"/>
      <c r="B67" s="22" t="s">
        <v>28</v>
      </c>
      <c r="C67" s="23" t="s">
        <v>24</v>
      </c>
      <c r="D67" s="23" t="s">
        <v>25</v>
      </c>
      <c r="E67" s="22" t="s">
        <v>13</v>
      </c>
      <c r="F67" s="23" t="s">
        <v>14</v>
      </c>
      <c r="G67" s="22" t="s">
        <v>15</v>
      </c>
    </row>
    <row r="68" spans="1:7" ht="12.75" customHeight="1">
      <c r="A68" s="77"/>
      <c r="B68" s="81"/>
      <c r="C68" s="93"/>
      <c r="D68" s="95"/>
      <c r="E68" s="2"/>
      <c r="F68" s="103"/>
      <c r="G68" s="95">
        <f>(D68*F68)</f>
        <v>0</v>
      </c>
    </row>
    <row r="69" spans="1:7" ht="13.5" customHeight="1">
      <c r="A69" s="66"/>
      <c r="B69" s="24" t="s">
        <v>53</v>
      </c>
      <c r="C69" s="34"/>
      <c r="D69" s="34"/>
      <c r="E69" s="34"/>
      <c r="F69" s="35"/>
      <c r="G69" s="36">
        <f>+G68</f>
        <v>0</v>
      </c>
    </row>
    <row r="70" spans="1:7" ht="12" customHeight="1">
      <c r="A70" s="61"/>
      <c r="B70" s="104"/>
      <c r="C70" s="104"/>
      <c r="D70" s="104"/>
      <c r="E70" s="104"/>
      <c r="F70" s="105"/>
      <c r="G70" s="105"/>
    </row>
    <row r="71" spans="1:7" ht="12" customHeight="1">
      <c r="A71" s="106"/>
      <c r="B71" s="45" t="s">
        <v>29</v>
      </c>
      <c r="C71" s="46"/>
      <c r="D71" s="46"/>
      <c r="E71" s="46"/>
      <c r="F71" s="46"/>
      <c r="G71" s="60">
        <f>G27+G50+G64+G69+G32</f>
        <v>736300</v>
      </c>
    </row>
    <row r="72" spans="1:7" ht="12" customHeight="1">
      <c r="A72" s="106"/>
      <c r="B72" s="47" t="s">
        <v>30</v>
      </c>
      <c r="C72" s="38"/>
      <c r="D72" s="38"/>
      <c r="E72" s="38"/>
      <c r="F72" s="38"/>
      <c r="G72" s="48">
        <f>G71*0.05</f>
        <v>36815</v>
      </c>
    </row>
    <row r="73" spans="1:7" ht="12" customHeight="1">
      <c r="A73" s="106"/>
      <c r="B73" s="49" t="s">
        <v>31</v>
      </c>
      <c r="C73" s="37"/>
      <c r="D73" s="37"/>
      <c r="E73" s="37"/>
      <c r="F73" s="37"/>
      <c r="G73" s="50">
        <f>G72+G71</f>
        <v>773115</v>
      </c>
    </row>
    <row r="74" spans="1:7" ht="12" customHeight="1">
      <c r="A74" s="106"/>
      <c r="B74" s="47" t="s">
        <v>32</v>
      </c>
      <c r="C74" s="38"/>
      <c r="D74" s="38"/>
      <c r="E74" s="38"/>
      <c r="F74" s="38"/>
      <c r="G74" s="48">
        <f>+G12</f>
        <v>2610000</v>
      </c>
    </row>
    <row r="75" spans="1:7" ht="12" customHeight="1">
      <c r="A75" s="106"/>
      <c r="B75" s="51" t="s">
        <v>33</v>
      </c>
      <c r="C75" s="52"/>
      <c r="D75" s="52"/>
      <c r="E75" s="52"/>
      <c r="F75" s="52"/>
      <c r="G75" s="53">
        <f>G74-G73</f>
        <v>1836885</v>
      </c>
    </row>
    <row r="76" spans="1:7" ht="12" customHeight="1">
      <c r="A76" s="106"/>
      <c r="B76" s="43" t="s">
        <v>34</v>
      </c>
      <c r="C76" s="44"/>
      <c r="D76" s="44"/>
      <c r="E76" s="44"/>
      <c r="F76" s="44"/>
      <c r="G76" s="41"/>
    </row>
    <row r="77" spans="1:7" ht="12.75" customHeight="1" thickBot="1">
      <c r="A77" s="106"/>
      <c r="B77" s="54"/>
      <c r="C77" s="44"/>
      <c r="D77" s="44"/>
      <c r="E77" s="44"/>
      <c r="F77" s="44"/>
      <c r="G77" s="41"/>
    </row>
    <row r="78" spans="1:7" ht="12" customHeight="1">
      <c r="A78" s="106"/>
      <c r="B78" s="58" t="s">
        <v>35</v>
      </c>
      <c r="C78" s="107"/>
      <c r="D78" s="107"/>
      <c r="E78" s="107"/>
      <c r="F78" s="108"/>
      <c r="G78" s="41"/>
    </row>
    <row r="79" spans="1:7" ht="12" customHeight="1">
      <c r="A79" s="106"/>
      <c r="B79" s="114" t="s">
        <v>36</v>
      </c>
      <c r="C79" s="56"/>
      <c r="D79" s="56"/>
      <c r="E79" s="56"/>
      <c r="F79" s="109"/>
      <c r="G79" s="41"/>
    </row>
    <row r="80" spans="1:7" ht="12" customHeight="1">
      <c r="A80" s="106"/>
      <c r="B80" s="114" t="s">
        <v>37</v>
      </c>
      <c r="C80" s="56"/>
      <c r="D80" s="56"/>
      <c r="E80" s="56"/>
      <c r="F80" s="109"/>
      <c r="G80" s="41"/>
    </row>
    <row r="81" spans="1:7" ht="12" customHeight="1">
      <c r="A81" s="106"/>
      <c r="B81" s="114" t="s">
        <v>38</v>
      </c>
      <c r="C81" s="56"/>
      <c r="D81" s="56"/>
      <c r="E81" s="56"/>
      <c r="F81" s="109"/>
      <c r="G81" s="41"/>
    </row>
    <row r="82" spans="1:7" ht="12" customHeight="1">
      <c r="A82" s="106"/>
      <c r="B82" s="114" t="s">
        <v>39</v>
      </c>
      <c r="C82" s="56"/>
      <c r="D82" s="56"/>
      <c r="E82" s="56"/>
      <c r="F82" s="109"/>
      <c r="G82" s="41"/>
    </row>
    <row r="83" spans="1:7" ht="12" customHeight="1">
      <c r="A83" s="106"/>
      <c r="B83" s="114" t="s">
        <v>40</v>
      </c>
      <c r="C83" s="56"/>
      <c r="D83" s="56"/>
      <c r="E83" s="56"/>
      <c r="F83" s="109"/>
      <c r="G83" s="41"/>
    </row>
    <row r="84" spans="1:7" ht="12.75" customHeight="1" thickBot="1">
      <c r="A84" s="106"/>
      <c r="B84" s="115" t="s">
        <v>41</v>
      </c>
      <c r="C84" s="110"/>
      <c r="D84" s="110"/>
      <c r="E84" s="110"/>
      <c r="F84" s="111"/>
      <c r="G84" s="41"/>
    </row>
    <row r="85" spans="1:7" ht="12.75" customHeight="1">
      <c r="A85" s="106"/>
      <c r="B85" s="56"/>
      <c r="C85" s="56"/>
      <c r="D85" s="56"/>
      <c r="E85" s="56"/>
      <c r="F85" s="56"/>
      <c r="G85" s="41"/>
    </row>
    <row r="86" spans="1:7" ht="15" customHeight="1" thickBot="1">
      <c r="A86" s="106"/>
      <c r="B86" s="169" t="s">
        <v>42</v>
      </c>
      <c r="C86" s="170"/>
      <c r="D86" s="116"/>
      <c r="E86" s="117"/>
      <c r="F86" s="112"/>
      <c r="G86" s="41"/>
    </row>
    <row r="87" spans="1:7" ht="12" customHeight="1">
      <c r="A87" s="106"/>
      <c r="B87" s="118" t="s">
        <v>28</v>
      </c>
      <c r="C87" s="119" t="s">
        <v>43</v>
      </c>
      <c r="D87" s="120" t="s">
        <v>44</v>
      </c>
      <c r="E87" s="117"/>
      <c r="F87" s="112"/>
      <c r="G87" s="41"/>
    </row>
    <row r="88" spans="1:7" ht="12" customHeight="1">
      <c r="A88" s="106"/>
      <c r="B88" s="121" t="s">
        <v>45</v>
      </c>
      <c r="C88" s="122">
        <f>+G27</f>
        <v>492000</v>
      </c>
      <c r="D88" s="123">
        <f>(C88/C94)</f>
        <v>0.63638656603480726</v>
      </c>
      <c r="E88" s="117"/>
      <c r="F88" s="112"/>
      <c r="G88" s="41"/>
    </row>
    <row r="89" spans="1:7" ht="12" customHeight="1">
      <c r="A89" s="106"/>
      <c r="B89" s="121" t="s">
        <v>46</v>
      </c>
      <c r="C89" s="124">
        <f>+G32</f>
        <v>0</v>
      </c>
      <c r="D89" s="123">
        <v>0</v>
      </c>
      <c r="E89" s="117"/>
      <c r="F89" s="112"/>
      <c r="G89" s="41"/>
    </row>
    <row r="90" spans="1:7" ht="12" customHeight="1">
      <c r="A90" s="106"/>
      <c r="B90" s="121" t="s">
        <v>47</v>
      </c>
      <c r="C90" s="122">
        <f>+G50</f>
        <v>0</v>
      </c>
      <c r="D90" s="123">
        <f>(C90/C94)</f>
        <v>0</v>
      </c>
      <c r="E90" s="117"/>
      <c r="F90" s="112"/>
      <c r="G90" s="41"/>
    </row>
    <row r="91" spans="1:7" ht="12" customHeight="1">
      <c r="A91" s="106"/>
      <c r="B91" s="121" t="s">
        <v>23</v>
      </c>
      <c r="C91" s="122">
        <f>+G64</f>
        <v>244300</v>
      </c>
      <c r="D91" s="123">
        <f>(C91/C94)</f>
        <v>0.31599438634614513</v>
      </c>
      <c r="E91" s="117"/>
      <c r="F91" s="112"/>
      <c r="G91" s="41"/>
    </row>
    <row r="92" spans="1:7" ht="12" customHeight="1">
      <c r="A92" s="106"/>
      <c r="B92" s="121" t="s">
        <v>48</v>
      </c>
      <c r="C92" s="125">
        <f>+G69</f>
        <v>0</v>
      </c>
      <c r="D92" s="123">
        <f>(C92/C94)</f>
        <v>0</v>
      </c>
      <c r="E92" s="126"/>
      <c r="F92" s="40"/>
      <c r="G92" s="41"/>
    </row>
    <row r="93" spans="1:7" ht="12" customHeight="1">
      <c r="A93" s="106"/>
      <c r="B93" s="121" t="s">
        <v>49</v>
      </c>
      <c r="C93" s="125">
        <f>+G72</f>
        <v>36815</v>
      </c>
      <c r="D93" s="123">
        <f>(C93/C94)</f>
        <v>4.7619047619047616E-2</v>
      </c>
      <c r="E93" s="126"/>
      <c r="F93" s="40"/>
      <c r="G93" s="41"/>
    </row>
    <row r="94" spans="1:7" ht="12.75" customHeight="1" thickBot="1">
      <c r="A94" s="106"/>
      <c r="B94" s="127" t="s">
        <v>50</v>
      </c>
      <c r="C94" s="128">
        <f>SUM(C88:C93)</f>
        <v>773115</v>
      </c>
      <c r="D94" s="129">
        <f>SUM(D88:D93)</f>
        <v>1</v>
      </c>
      <c r="E94" s="126"/>
      <c r="F94" s="40"/>
      <c r="G94" s="41"/>
    </row>
    <row r="95" spans="1:7" ht="12" customHeight="1">
      <c r="A95" s="106"/>
      <c r="B95" s="130"/>
      <c r="C95" s="131"/>
      <c r="D95" s="131"/>
      <c r="E95" s="131"/>
      <c r="F95" s="44"/>
      <c r="G95" s="41"/>
    </row>
    <row r="96" spans="1:7" ht="12.75" customHeight="1">
      <c r="A96" s="106"/>
      <c r="B96" s="55"/>
      <c r="C96" s="131"/>
      <c r="D96" s="131"/>
      <c r="E96" s="131"/>
      <c r="F96" s="44"/>
      <c r="G96" s="41"/>
    </row>
    <row r="97" spans="1:7" ht="12" customHeight="1" thickBot="1">
      <c r="A97" s="113"/>
      <c r="B97" s="144"/>
      <c r="C97" s="145" t="s">
        <v>91</v>
      </c>
      <c r="D97" s="146"/>
      <c r="E97" s="147"/>
      <c r="F97" s="39"/>
      <c r="G97" s="41"/>
    </row>
    <row r="98" spans="1:7" ht="12" customHeight="1">
      <c r="A98" s="106"/>
      <c r="B98" s="148" t="s">
        <v>92</v>
      </c>
      <c r="C98" s="149">
        <v>29</v>
      </c>
      <c r="D98" s="150">
        <v>32</v>
      </c>
      <c r="E98" s="151">
        <f>(D98/0.8)*0.9</f>
        <v>36</v>
      </c>
      <c r="F98" s="59"/>
      <c r="G98" s="42"/>
    </row>
    <row r="99" spans="1:7" ht="12.75" customHeight="1" thickBot="1">
      <c r="A99" s="106"/>
      <c r="B99" s="152" t="s">
        <v>93</v>
      </c>
      <c r="C99" s="153">
        <f>G73/C98</f>
        <v>26659.137931034482</v>
      </c>
      <c r="D99" s="153">
        <f>G73/D98</f>
        <v>24159.84375</v>
      </c>
      <c r="E99" s="154">
        <f>G73/E98</f>
        <v>21475.416666666668</v>
      </c>
      <c r="F99" s="59"/>
      <c r="G99" s="42"/>
    </row>
    <row r="100" spans="1:7" ht="15.65" customHeight="1">
      <c r="A100" s="106"/>
      <c r="B100" s="57" t="s">
        <v>51</v>
      </c>
      <c r="C100" s="56"/>
      <c r="D100" s="56"/>
      <c r="E100" s="56"/>
      <c r="F100" s="56"/>
      <c r="G100" s="56"/>
    </row>
  </sheetData>
  <mergeCells count="9">
    <mergeCell ref="B86:C86"/>
    <mergeCell ref="E13:F13"/>
    <mergeCell ref="E11:F11"/>
    <mergeCell ref="E10:F10"/>
    <mergeCell ref="E9:F9"/>
    <mergeCell ref="E14:F14"/>
    <mergeCell ref="B17:G17"/>
    <mergeCell ref="E12:F12"/>
    <mergeCell ref="E15:F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2022-07-26T11:55:53Z</dcterms:modified>
</cp:coreProperties>
</file>