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12" i="1" l="1"/>
  <c r="G67" i="1" l="1"/>
  <c r="G66" i="1"/>
  <c r="G70" i="1" s="1"/>
  <c r="D99" i="1" l="1"/>
  <c r="G36" i="1"/>
  <c r="G37" i="1"/>
  <c r="G38" i="1"/>
  <c r="G39" i="1"/>
  <c r="G35" i="1"/>
  <c r="C93" i="1"/>
  <c r="G61" i="1"/>
  <c r="G60" i="1"/>
  <c r="G59" i="1"/>
  <c r="G57" i="1"/>
  <c r="G55" i="1"/>
  <c r="G54" i="1"/>
  <c r="G53" i="1"/>
  <c r="G52" i="1"/>
  <c r="G50" i="1"/>
  <c r="G49" i="1"/>
  <c r="G48" i="1"/>
  <c r="G47" i="1"/>
  <c r="G46" i="1"/>
  <c r="G45" i="1"/>
  <c r="G22" i="1"/>
  <c r="G23" i="1"/>
  <c r="G24" i="1"/>
  <c r="G25" i="1"/>
  <c r="G21" i="1"/>
  <c r="G40" i="1" l="1"/>
  <c r="C91" i="1" s="1"/>
  <c r="G62" i="1"/>
  <c r="C92" i="1" s="1"/>
  <c r="G26" i="1"/>
  <c r="C89" i="1" s="1"/>
  <c r="G31" i="1"/>
  <c r="G75" i="1"/>
  <c r="G72" i="1" l="1"/>
  <c r="G73" i="1" s="1"/>
  <c r="G74" i="1" l="1"/>
  <c r="D100" i="1" s="1"/>
  <c r="C94" i="1"/>
  <c r="G76" i="1" l="1"/>
  <c r="C95" i="1"/>
  <c r="E100" i="1"/>
  <c r="C100" i="1"/>
  <c r="D92" i="1" l="1"/>
  <c r="D89" i="1"/>
  <c r="D93" i="1"/>
  <c r="D91" i="1"/>
  <c r="D94" i="1"/>
  <c r="D95" i="1" l="1"/>
</calcChain>
</file>

<file path=xl/sharedStrings.xml><?xml version="1.0" encoding="utf-8"?>
<sst xmlns="http://schemas.openxmlformats.org/spreadsheetml/2006/main" count="189" uniqueCount="133">
  <si>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</si>
  <si>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</si>
  <si>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</si>
  <si>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</si>
  <si>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</si>
  <si>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</si>
  <si>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</si>
  <si>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</si>
  <si>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</si>
  <si>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</si>
  <si>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</si>
  <si>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</si>
  <si>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</si>
  <si>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</si>
  <si>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</si>
  <si>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</si>
  <si>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</si>
  <si>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</si>
  <si>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</si>
  <si>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</si>
  <si>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</si>
  <si>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</si>
  <si>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</si>
  <si>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</si>
  <si>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</si>
  <si>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</si>
  <si>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</si>
  <si>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</si>
  <si>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</si>
  <si>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</si>
  <si>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</si>
  <si>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</si>
  <si>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</si>
  <si>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</si>
  <si>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</si>
  <si>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</si>
  <si>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</si>
  <si>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</si>
  <si>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</si>
  <si>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</si>
  <si>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</si>
  <si>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</si>
  <si>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</si>
  <si>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</si>
  <si>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</si>
  <si>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</si>
  <si>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</si>
  <si>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</si>
  <si>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</si>
  <si>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</si>
  <si>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</si>
  <si>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</si>
  <si>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</si>
  <si>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</si>
  <si>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</si>
  <si>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</si>
  <si>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</si>
  <si>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</si>
  <si>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</si>
  <si>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</si>
  <si>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</si>
  <si>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Palto</t>
  </si>
  <si>
    <t>HASS-PLANO</t>
  </si>
  <si>
    <t>MEDIO</t>
  </si>
  <si>
    <t>METROPOLITANA</t>
  </si>
  <si>
    <t>TALAGANTE</t>
  </si>
  <si>
    <t>MERCADO INTERNO</t>
  </si>
  <si>
    <t>HELADAS/DISPONIBILIDAD DE AGUA</t>
  </si>
  <si>
    <t>RENDIMIENTO (kg/Há.)</t>
  </si>
  <si>
    <t>PRECIO ESPERADO ($/kg)</t>
  </si>
  <si>
    <t>Poda (En Primavera y Desbrote Verano)</t>
  </si>
  <si>
    <t>Nov-Ene</t>
  </si>
  <si>
    <t>Control de Malesa</t>
  </si>
  <si>
    <t>Ago-May</t>
  </si>
  <si>
    <t>Aplicación Fitosanitario</t>
  </si>
  <si>
    <t>Sep-Jun</t>
  </si>
  <si>
    <t>Riego y Fertilización</t>
  </si>
  <si>
    <t>Sep-Abr</t>
  </si>
  <si>
    <t>Cosecha</t>
  </si>
  <si>
    <t>Ago-Dic</t>
  </si>
  <si>
    <t xml:space="preserve"> </t>
  </si>
  <si>
    <t>Oct-Nov</t>
  </si>
  <si>
    <t>Acarreo insumos y Poda</t>
  </si>
  <si>
    <t>Todo el año</t>
  </si>
  <si>
    <t>Aplicación de Agroquímicos  (Nebulizadora)</t>
  </si>
  <si>
    <t>Ago-Mar</t>
  </si>
  <si>
    <t>Acarreo de cosecha (Flete Productor-Comprador)</t>
  </si>
  <si>
    <t>Ago-Nov</t>
  </si>
  <si>
    <t>Trituradora</t>
  </si>
  <si>
    <t>Acarreo cosecha interno (Huerto)</t>
  </si>
  <si>
    <t>KG</t>
  </si>
  <si>
    <t>Urea</t>
  </si>
  <si>
    <t>Oct-Abr</t>
  </si>
  <si>
    <t>Salitre Potasico</t>
  </si>
  <si>
    <t>Ac.Fosforico</t>
  </si>
  <si>
    <t>lt</t>
  </si>
  <si>
    <t>Ac. Borico</t>
  </si>
  <si>
    <t>Nov-Abr</t>
  </si>
  <si>
    <t>Sulfato de Zinc</t>
  </si>
  <si>
    <t>Solubor</t>
  </si>
  <si>
    <t>Sep-Oct</t>
  </si>
  <si>
    <t>HERBICIDA</t>
  </si>
  <si>
    <t>Lt</t>
  </si>
  <si>
    <t>Sep-Nov</t>
  </si>
  <si>
    <t>Azote plus</t>
  </si>
  <si>
    <t>Humectante LI 700</t>
  </si>
  <si>
    <t>Gesatop</t>
  </si>
  <si>
    <t>May-Jun</t>
  </si>
  <si>
    <t>POLINIZACION</t>
  </si>
  <si>
    <t>Colmenas</t>
  </si>
  <si>
    <t>Oct</t>
  </si>
  <si>
    <t>Winspray (Aceite Miscible)</t>
  </si>
  <si>
    <t>Ene-Mar</t>
  </si>
  <si>
    <t>Vertimec 018 EC (Control Arañita-Trips)-Insecticida-Acaricida</t>
  </si>
  <si>
    <t>Mar-May</t>
  </si>
  <si>
    <t>Lorban 4E (Control Chanchito Blanco)</t>
  </si>
  <si>
    <t>Aplicación de Enmiendas (Compost)</t>
  </si>
  <si>
    <t>m3</t>
  </si>
  <si>
    <t>Energía Eléctrica</t>
  </si>
  <si>
    <t>Kwh</t>
  </si>
  <si>
    <t>Todo el Año</t>
  </si>
  <si>
    <t>Gasto Energia Eléctrica Control Heladas</t>
  </si>
  <si>
    <t>Jul-Ago-Sep</t>
  </si>
  <si>
    <t>ESCENARIOS COSTO UNITARIO  ($/kg)</t>
  </si>
  <si>
    <t>Rendimiento (kg/hà)</t>
  </si>
  <si>
    <t>Costo unitario ($/kg (*)</t>
  </si>
  <si>
    <t>Jun-Jul</t>
  </si>
  <si>
    <t xml:space="preserve">Sept-Dic </t>
  </si>
  <si>
    <t>Isla de Maipo</t>
  </si>
  <si>
    <t>Riperfull</t>
  </si>
  <si>
    <t>Traslado a mercado mayorista</t>
  </si>
  <si>
    <t>Unidades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</si>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</sst>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Helvetica Neue"/>
      <family val="2"/>
      <scheme val="minor"/>
    </font>
    <font>
      <sz val="7"/>
      <name val="Helvetica Neue"/>
      <family val="2"/>
      <scheme val="minor"/>
    </font>
    <font>
      <sz val="9"/>
      <color theme="1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0" fontId="19" fillId="0" borderId="21"/>
    <xf numFmtId="167" fontId="19" fillId="0" borderId="21" applyFont="0" applyFill="0" applyBorder="0" applyAlignment="0" applyProtection="0"/>
  </cellStyleXfs>
  <cellXfs count="2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vertical="center"/>
    </xf>
    <xf numFmtId="2" fontId="21" fillId="0" borderId="53" xfId="3" applyNumberFormat="1" applyFont="1" applyFill="1" applyBorder="1" applyAlignment="1">
      <alignment horizontal="center" vertical="center"/>
    </xf>
    <xf numFmtId="3" fontId="21" fillId="0" borderId="53" xfId="3" applyNumberFormat="1" applyFont="1" applyFill="1" applyBorder="1" applyAlignment="1">
      <alignment horizontal="center" vertical="center"/>
    </xf>
    <xf numFmtId="2" fontId="21" fillId="0" borderId="53" xfId="0" applyNumberFormat="1" applyFont="1" applyBorder="1" applyAlignment="1">
      <alignment horizontal="center" vertical="center"/>
    </xf>
    <xf numFmtId="3" fontId="12" fillId="8" borderId="5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left"/>
    </xf>
    <xf numFmtId="17" fontId="22" fillId="0" borderId="53" xfId="2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3" fontId="4" fillId="2" borderId="57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/>
    <xf numFmtId="3" fontId="4" fillId="0" borderId="21" xfId="0" applyNumberFormat="1" applyFont="1" applyFill="1" applyBorder="1" applyAlignment="1"/>
    <xf numFmtId="49" fontId="4" fillId="0" borderId="21" xfId="0" applyNumberFormat="1" applyFont="1" applyFill="1" applyBorder="1" applyAlignment="1">
      <alignment horizontal="right" vertical="center" wrapText="1"/>
    </xf>
    <xf numFmtId="166" fontId="4" fillId="0" borderId="21" xfId="0" applyNumberFormat="1" applyFont="1" applyFill="1" applyBorder="1" applyAlignment="1"/>
    <xf numFmtId="3" fontId="4" fillId="0" borderId="21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/>
    <xf numFmtId="49" fontId="1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68" fontId="21" fillId="0" borderId="21" xfId="1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0" fontId="14" fillId="0" borderId="21" xfId="0" applyFont="1" applyFill="1" applyBorder="1" applyAlignment="1"/>
    <xf numFmtId="0" fontId="0" fillId="0" borderId="0" xfId="0" applyNumberFormat="1" applyFont="1" applyFill="1" applyAlignment="1"/>
    <xf numFmtId="49" fontId="1" fillId="3" borderId="57" xfId="0" applyNumberFormat="1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3" fontId="2" fillId="2" borderId="59" xfId="0" applyNumberFormat="1" applyFont="1" applyFill="1" applyBorder="1" applyAlignment="1"/>
    <xf numFmtId="49" fontId="1" fillId="3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wrapText="1"/>
    </xf>
    <xf numFmtId="3" fontId="7" fillId="3" borderId="56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168" fontId="21" fillId="0" borderId="56" xfId="1" applyNumberFormat="1" applyFont="1" applyBorder="1" applyAlignment="1">
      <alignment horizontal="center" vertical="center"/>
    </xf>
    <xf numFmtId="3" fontId="8" fillId="3" borderId="56" xfId="0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/>
    <xf numFmtId="3" fontId="4" fillId="2" borderId="56" xfId="0" applyNumberFormat="1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0" xfId="0" applyFont="1" applyFill="1" applyAlignment="1"/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wrapText="1"/>
    </xf>
    <xf numFmtId="3" fontId="4" fillId="2" borderId="64" xfId="0" applyNumberFormat="1" applyFont="1" applyFill="1" applyBorder="1" applyAlignment="1">
      <alignment horizontal="center" wrapText="1"/>
    </xf>
    <xf numFmtId="3" fontId="4" fillId="2" borderId="65" xfId="0" applyNumberFormat="1" applyFont="1" applyFill="1" applyBorder="1" applyAlignment="1">
      <alignment horizontal="center"/>
    </xf>
    <xf numFmtId="49" fontId="8" fillId="3" borderId="66" xfId="0" applyNumberFormat="1" applyFont="1" applyFill="1" applyBorder="1" applyAlignment="1">
      <alignment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3" fontId="8" fillId="3" borderId="68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63" xfId="0" applyNumberFormat="1" applyFont="1" applyFill="1" applyBorder="1" applyAlignment="1">
      <alignment horizontal="right" vertical="center" wrapText="1"/>
    </xf>
    <xf numFmtId="3" fontId="4" fillId="2" borderId="69" xfId="0" applyNumberFormat="1" applyFont="1" applyFill="1" applyBorder="1" applyAlignment="1">
      <alignment horizontal="right" wrapText="1"/>
    </xf>
    <xf numFmtId="166" fontId="4" fillId="2" borderId="56" xfId="0" applyNumberFormat="1" applyFont="1" applyFill="1" applyBorder="1" applyAlignment="1"/>
    <xf numFmtId="49" fontId="23" fillId="0" borderId="6" xfId="0" applyNumberFormat="1" applyFont="1" applyFill="1" applyBorder="1" applyAlignment="1">
      <alignment wrapText="1"/>
    </xf>
    <xf numFmtId="49" fontId="23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Fill="1" applyBorder="1" applyAlignment="1">
      <alignment horizontal="center" wrapText="1"/>
    </xf>
    <xf numFmtId="3" fontId="23" fillId="0" borderId="57" xfId="0" applyNumberFormat="1" applyFont="1" applyFill="1" applyBorder="1" applyAlignment="1">
      <alignment horizontal="center" wrapText="1"/>
    </xf>
    <xf numFmtId="3" fontId="23" fillId="0" borderId="56" xfId="0" applyNumberFormat="1" applyFont="1" applyFill="1" applyBorder="1" applyAlignment="1">
      <alignment horizontal="center" wrapText="1"/>
    </xf>
    <xf numFmtId="0" fontId="24" fillId="0" borderId="23" xfId="0" applyFont="1" applyFill="1" applyBorder="1" applyAlignment="1"/>
    <xf numFmtId="3" fontId="25" fillId="0" borderId="21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/>
    <xf numFmtId="0" fontId="24" fillId="0" borderId="0" xfId="0" applyFont="1" applyFill="1" applyAlignment="1"/>
    <xf numFmtId="0" fontId="18" fillId="0" borderId="0" xfId="0" applyNumberFormat="1" applyFont="1" applyFill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1150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01"/>
  <sheetViews>
    <sheetView showGridLines="0" tabSelected="1" workbookViewId="0">
      <selection activeCell="I12" sqref="I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.5703125" style="1" customWidth="1"/>
    <col min="3" max="3" width="14.140625" style="1" customWidth="1"/>
    <col min="4" max="4" width="9" style="1" customWidth="1"/>
    <col min="5" max="5" width="12" style="1" customWidth="1"/>
    <col min="6" max="6" width="11" style="1" customWidth="1"/>
    <col min="7" max="7" width="18" style="1" customWidth="1"/>
    <col min="8" max="8" width="10.42578125" style="146" customWidth="1"/>
    <col min="9" max="23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2"/>
    </row>
    <row r="2" spans="1:8" ht="15" customHeight="1" x14ac:dyDescent="0.25">
      <c r="A2" s="2"/>
      <c r="B2" s="2"/>
      <c r="C2" s="2"/>
      <c r="D2" s="2"/>
      <c r="E2" s="2"/>
      <c r="F2" s="2"/>
      <c r="G2" s="2"/>
      <c r="H2" s="122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2"/>
    </row>
    <row r="4" spans="1:8" ht="15" customHeight="1" x14ac:dyDescent="0.25">
      <c r="A4" s="2"/>
      <c r="B4" s="2"/>
      <c r="C4" s="2"/>
      <c r="D4" s="2"/>
      <c r="E4" s="2"/>
      <c r="F4" s="2"/>
      <c r="G4" s="65"/>
      <c r="H4" s="122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2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2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2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2"/>
    </row>
    <row r="9" spans="1:8" ht="12" customHeight="1" x14ac:dyDescent="0.25">
      <c r="A9" s="5"/>
      <c r="B9" s="6" t="s">
        <v>0</v>
      </c>
      <c r="C9" s="119" t="s">
        <v>61</v>
      </c>
      <c r="D9" s="7"/>
      <c r="E9" s="190" t="s">
        <v>68</v>
      </c>
      <c r="F9" s="191"/>
      <c r="G9" s="116">
        <v>9000</v>
      </c>
      <c r="H9" s="123"/>
    </row>
    <row r="10" spans="1:8" ht="21" customHeight="1" x14ac:dyDescent="0.25">
      <c r="A10" s="5"/>
      <c r="B10" s="8" t="s">
        <v>1</v>
      </c>
      <c r="C10" s="105" t="s">
        <v>62</v>
      </c>
      <c r="D10" s="9"/>
      <c r="E10" s="204" t="s">
        <v>2</v>
      </c>
      <c r="F10" s="205"/>
      <c r="G10" s="177" t="s">
        <v>127</v>
      </c>
      <c r="H10" s="124"/>
    </row>
    <row r="11" spans="1:8" ht="18" customHeight="1" x14ac:dyDescent="0.25">
      <c r="A11" s="5"/>
      <c r="B11" s="8" t="s">
        <v>3</v>
      </c>
      <c r="C11" s="11" t="s">
        <v>63</v>
      </c>
      <c r="D11" s="9"/>
      <c r="E11" s="192" t="s">
        <v>69</v>
      </c>
      <c r="F11" s="203"/>
      <c r="G11" s="179">
        <v>2520</v>
      </c>
      <c r="H11" s="125"/>
    </row>
    <row r="12" spans="1:8" ht="11.25" customHeight="1" x14ac:dyDescent="0.25">
      <c r="A12" s="5"/>
      <c r="B12" s="8" t="s">
        <v>4</v>
      </c>
      <c r="C12" s="12" t="s">
        <v>64</v>
      </c>
      <c r="D12" s="9"/>
      <c r="E12" s="115" t="s">
        <v>5</v>
      </c>
      <c r="F12" s="117"/>
      <c r="G12" s="178">
        <f>G9*G11</f>
        <v>22680000</v>
      </c>
      <c r="H12" s="126"/>
    </row>
    <row r="13" spans="1:8" ht="11.25" customHeight="1" x14ac:dyDescent="0.25">
      <c r="A13" s="5"/>
      <c r="B13" s="8" t="s">
        <v>6</v>
      </c>
      <c r="C13" s="11" t="s">
        <v>65</v>
      </c>
      <c r="D13" s="9"/>
      <c r="E13" s="192" t="s">
        <v>7</v>
      </c>
      <c r="F13" s="193"/>
      <c r="G13" s="11" t="s">
        <v>66</v>
      </c>
      <c r="H13" s="127"/>
    </row>
    <row r="14" spans="1:8" ht="13.5" customHeight="1" x14ac:dyDescent="0.25">
      <c r="A14" s="5"/>
      <c r="B14" s="8" t="s">
        <v>8</v>
      </c>
      <c r="C14" s="120" t="s">
        <v>128</v>
      </c>
      <c r="D14" s="9"/>
      <c r="E14" s="192" t="s">
        <v>9</v>
      </c>
      <c r="F14" s="193"/>
      <c r="G14" s="11" t="s">
        <v>127</v>
      </c>
      <c r="H14" s="127"/>
    </row>
    <row r="15" spans="1:8" ht="25.5" customHeight="1" x14ac:dyDescent="0.25">
      <c r="A15" s="5"/>
      <c r="B15" s="8" t="s">
        <v>10</v>
      </c>
      <c r="C15" s="118">
        <v>44726</v>
      </c>
      <c r="D15" s="9"/>
      <c r="E15" s="194" t="s">
        <v>11</v>
      </c>
      <c r="F15" s="195"/>
      <c r="G15" s="12" t="s">
        <v>67</v>
      </c>
      <c r="H15" s="128"/>
    </row>
    <row r="16" spans="1:8" ht="12" customHeight="1" x14ac:dyDescent="0.25">
      <c r="A16" s="2"/>
      <c r="B16" s="13"/>
      <c r="C16" s="14"/>
      <c r="D16" s="15"/>
      <c r="E16" s="16"/>
      <c r="F16" s="16"/>
      <c r="G16" s="17"/>
      <c r="H16" s="129"/>
    </row>
    <row r="17" spans="1:8" ht="12" customHeight="1" x14ac:dyDescent="0.25">
      <c r="A17" s="18"/>
      <c r="B17" s="196" t="s">
        <v>12</v>
      </c>
      <c r="C17" s="197"/>
      <c r="D17" s="197"/>
      <c r="E17" s="197"/>
      <c r="F17" s="197"/>
      <c r="G17" s="197"/>
      <c r="H17" s="130"/>
    </row>
    <row r="18" spans="1:8" ht="12" customHeight="1" x14ac:dyDescent="0.25">
      <c r="A18" s="2"/>
      <c r="B18" s="19"/>
      <c r="C18" s="20"/>
      <c r="D18" s="20"/>
      <c r="E18" s="20"/>
      <c r="F18" s="21"/>
      <c r="G18" s="21"/>
      <c r="H18" s="131"/>
    </row>
    <row r="19" spans="1:8" ht="12" customHeight="1" x14ac:dyDescent="0.25">
      <c r="A19" s="5"/>
      <c r="B19" s="22" t="s">
        <v>13</v>
      </c>
      <c r="C19" s="23"/>
      <c r="D19" s="24"/>
      <c r="E19" s="24"/>
      <c r="F19" s="24"/>
      <c r="G19" s="149"/>
      <c r="H19" s="132"/>
    </row>
    <row r="20" spans="1:8" ht="24" customHeight="1" x14ac:dyDescent="0.25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147" t="s">
        <v>18</v>
      </c>
      <c r="G20" s="151" t="s">
        <v>19</v>
      </c>
      <c r="H20" s="133"/>
    </row>
    <row r="21" spans="1:8" ht="12.75" customHeight="1" x14ac:dyDescent="0.25">
      <c r="A21" s="18"/>
      <c r="B21" s="10" t="s">
        <v>70</v>
      </c>
      <c r="C21" s="26" t="s">
        <v>20</v>
      </c>
      <c r="D21" s="106">
        <v>8</v>
      </c>
      <c r="E21" s="26" t="s">
        <v>71</v>
      </c>
      <c r="F21" s="121">
        <v>30000</v>
      </c>
      <c r="G21" s="152">
        <f>D21*F21</f>
        <v>240000</v>
      </c>
      <c r="H21" s="134"/>
    </row>
    <row r="22" spans="1:8" ht="12.75" customHeight="1" x14ac:dyDescent="0.25">
      <c r="A22" s="18"/>
      <c r="B22" s="104" t="s">
        <v>72</v>
      </c>
      <c r="C22" s="26" t="s">
        <v>20</v>
      </c>
      <c r="D22" s="106">
        <v>4</v>
      </c>
      <c r="E22" s="26" t="s">
        <v>73</v>
      </c>
      <c r="F22" s="121">
        <v>30000</v>
      </c>
      <c r="G22" s="152">
        <f t="shared" ref="G22:G25" si="0">D22*F22</f>
        <v>120000</v>
      </c>
      <c r="H22" s="134"/>
    </row>
    <row r="23" spans="1:8" ht="12.75" customHeight="1" x14ac:dyDescent="0.25">
      <c r="A23" s="18"/>
      <c r="B23" s="104" t="s">
        <v>74</v>
      </c>
      <c r="C23" s="26" t="s">
        <v>20</v>
      </c>
      <c r="D23" s="106">
        <v>8</v>
      </c>
      <c r="E23" s="26" t="s">
        <v>75</v>
      </c>
      <c r="F23" s="121">
        <v>30000</v>
      </c>
      <c r="G23" s="152">
        <f t="shared" si="0"/>
        <v>240000</v>
      </c>
      <c r="H23" s="134"/>
    </row>
    <row r="24" spans="1:8" ht="19.5" customHeight="1" x14ac:dyDescent="0.25">
      <c r="A24" s="18"/>
      <c r="B24" s="10" t="s">
        <v>76</v>
      </c>
      <c r="C24" s="26" t="s">
        <v>20</v>
      </c>
      <c r="D24" s="106">
        <v>16</v>
      </c>
      <c r="E24" s="26" t="s">
        <v>77</v>
      </c>
      <c r="F24" s="121">
        <v>30000</v>
      </c>
      <c r="G24" s="152">
        <f t="shared" si="0"/>
        <v>480000</v>
      </c>
      <c r="H24" s="134"/>
    </row>
    <row r="25" spans="1:8" ht="12.75" customHeight="1" x14ac:dyDescent="0.25">
      <c r="A25" s="18"/>
      <c r="B25" s="10" t="s">
        <v>78</v>
      </c>
      <c r="C25" s="26" t="s">
        <v>20</v>
      </c>
      <c r="D25" s="106">
        <v>30</v>
      </c>
      <c r="E25" s="26" t="s">
        <v>79</v>
      </c>
      <c r="F25" s="121">
        <v>30000</v>
      </c>
      <c r="G25" s="152">
        <f t="shared" si="0"/>
        <v>900000</v>
      </c>
      <c r="H25" s="134"/>
    </row>
    <row r="26" spans="1:8" ht="12.75" customHeight="1" x14ac:dyDescent="0.25">
      <c r="A26" s="18"/>
      <c r="B26" s="27" t="s">
        <v>21</v>
      </c>
      <c r="C26" s="28"/>
      <c r="D26" s="28"/>
      <c r="E26" s="28"/>
      <c r="F26" s="148"/>
      <c r="G26" s="153">
        <f>G21+G22+G23+G24+G25</f>
        <v>1980000</v>
      </c>
      <c r="H26" s="135"/>
    </row>
    <row r="27" spans="1:8" ht="12" customHeight="1" x14ac:dyDescent="0.25">
      <c r="A27" s="2"/>
      <c r="B27" s="19"/>
      <c r="C27" s="21"/>
      <c r="D27" s="21"/>
      <c r="E27" s="21"/>
      <c r="F27" s="29"/>
      <c r="G27" s="150"/>
      <c r="H27" s="136"/>
    </row>
    <row r="28" spans="1:8" ht="12" customHeight="1" x14ac:dyDescent="0.25">
      <c r="A28" s="5"/>
      <c r="B28" s="30" t="s">
        <v>22</v>
      </c>
      <c r="C28" s="31"/>
      <c r="D28" s="32"/>
      <c r="E28" s="32"/>
      <c r="F28" s="33"/>
      <c r="G28" s="33"/>
      <c r="H28" s="132"/>
    </row>
    <row r="29" spans="1:8" ht="24" customHeight="1" x14ac:dyDescent="0.25">
      <c r="A29" s="5"/>
      <c r="B29" s="34" t="s">
        <v>14</v>
      </c>
      <c r="C29" s="35" t="s">
        <v>15</v>
      </c>
      <c r="D29" s="35" t="s">
        <v>16</v>
      </c>
      <c r="E29" s="34" t="s">
        <v>17</v>
      </c>
      <c r="F29" s="35" t="s">
        <v>18</v>
      </c>
      <c r="G29" s="34" t="s">
        <v>19</v>
      </c>
      <c r="H29" s="137"/>
    </row>
    <row r="30" spans="1:8" ht="12" customHeight="1" x14ac:dyDescent="0.25">
      <c r="A30" s="5"/>
      <c r="B30" s="36" t="s">
        <v>80</v>
      </c>
      <c r="C30" s="37" t="s">
        <v>80</v>
      </c>
      <c r="D30" s="37" t="s">
        <v>80</v>
      </c>
      <c r="E30" s="37" t="s">
        <v>80</v>
      </c>
      <c r="F30" s="103" t="s">
        <v>80</v>
      </c>
      <c r="G30" s="107">
        <v>0</v>
      </c>
      <c r="H30" s="138"/>
    </row>
    <row r="31" spans="1:8" ht="12" customHeight="1" x14ac:dyDescent="0.25">
      <c r="A31" s="5"/>
      <c r="B31" s="38" t="s">
        <v>23</v>
      </c>
      <c r="C31" s="39"/>
      <c r="D31" s="39"/>
      <c r="E31" s="39"/>
      <c r="F31" s="40"/>
      <c r="G31" s="108">
        <f>SUM(G30)</f>
        <v>0</v>
      </c>
      <c r="H31" s="139"/>
    </row>
    <row r="32" spans="1:8" ht="12" customHeight="1" x14ac:dyDescent="0.25">
      <c r="A32" s="2"/>
      <c r="B32" s="41"/>
      <c r="C32" s="42"/>
      <c r="D32" s="42"/>
      <c r="E32" s="42"/>
      <c r="F32" s="43"/>
      <c r="G32" s="43"/>
      <c r="H32" s="136"/>
    </row>
    <row r="33" spans="1:235" ht="12" customHeight="1" x14ac:dyDescent="0.25">
      <c r="A33" s="5"/>
      <c r="B33" s="30" t="s">
        <v>24</v>
      </c>
      <c r="C33" s="31"/>
      <c r="D33" s="32"/>
      <c r="E33" s="32"/>
      <c r="F33" s="33"/>
      <c r="G33" s="149"/>
      <c r="H33" s="132"/>
    </row>
    <row r="34" spans="1:235" ht="24" customHeight="1" x14ac:dyDescent="0.25">
      <c r="A34" s="5"/>
      <c r="B34" s="44" t="s">
        <v>14</v>
      </c>
      <c r="C34" s="44" t="s">
        <v>15</v>
      </c>
      <c r="D34" s="44" t="s">
        <v>16</v>
      </c>
      <c r="E34" s="44" t="s">
        <v>17</v>
      </c>
      <c r="F34" s="154" t="s">
        <v>18</v>
      </c>
      <c r="G34" s="156" t="s">
        <v>19</v>
      </c>
      <c r="H34" s="137"/>
    </row>
    <row r="35" spans="1:235" ht="12.75" customHeight="1" x14ac:dyDescent="0.25">
      <c r="A35" s="18"/>
      <c r="B35" s="10" t="s">
        <v>82</v>
      </c>
      <c r="C35" s="26" t="s">
        <v>25</v>
      </c>
      <c r="D35" s="106">
        <v>0.3</v>
      </c>
      <c r="E35" s="26" t="s">
        <v>83</v>
      </c>
      <c r="F35" s="121">
        <v>514560</v>
      </c>
      <c r="G35" s="152">
        <f>D35*F35</f>
        <v>154368</v>
      </c>
      <c r="H35" s="134"/>
    </row>
    <row r="36" spans="1:235" ht="12.75" customHeight="1" x14ac:dyDescent="0.25">
      <c r="A36" s="18"/>
      <c r="B36" s="10" t="s">
        <v>84</v>
      </c>
      <c r="C36" s="26" t="s">
        <v>25</v>
      </c>
      <c r="D36" s="106">
        <v>9</v>
      </c>
      <c r="E36" s="26" t="s">
        <v>85</v>
      </c>
      <c r="F36" s="121">
        <v>40200</v>
      </c>
      <c r="G36" s="152">
        <f t="shared" ref="G36:G39" si="1">D36*F36</f>
        <v>361800</v>
      </c>
      <c r="H36" s="134"/>
    </row>
    <row r="37" spans="1:235" ht="12.75" customHeight="1" x14ac:dyDescent="0.25">
      <c r="A37" s="18"/>
      <c r="B37" s="10" t="s">
        <v>86</v>
      </c>
      <c r="C37" s="26" t="s">
        <v>25</v>
      </c>
      <c r="D37" s="106">
        <v>2</v>
      </c>
      <c r="E37" s="26" t="s">
        <v>87</v>
      </c>
      <c r="F37" s="121">
        <v>257280</v>
      </c>
      <c r="G37" s="152">
        <f t="shared" si="1"/>
        <v>514560</v>
      </c>
      <c r="H37" s="134"/>
    </row>
    <row r="38" spans="1:235" ht="12.75" customHeight="1" x14ac:dyDescent="0.25">
      <c r="A38" s="18"/>
      <c r="B38" s="10" t="s">
        <v>88</v>
      </c>
      <c r="C38" s="26" t="s">
        <v>25</v>
      </c>
      <c r="D38" s="106">
        <v>2</v>
      </c>
      <c r="E38" s="26" t="s">
        <v>126</v>
      </c>
      <c r="F38" s="121">
        <v>128640</v>
      </c>
      <c r="G38" s="152">
        <f t="shared" si="1"/>
        <v>257280</v>
      </c>
      <c r="H38" s="134"/>
    </row>
    <row r="39" spans="1:235" ht="12.75" customHeight="1" x14ac:dyDescent="0.25">
      <c r="A39" s="18"/>
      <c r="B39" s="10" t="s">
        <v>89</v>
      </c>
      <c r="C39" s="26" t="s">
        <v>90</v>
      </c>
      <c r="D39" s="106">
        <v>9000</v>
      </c>
      <c r="E39" s="26" t="s">
        <v>87</v>
      </c>
      <c r="F39" s="121">
        <v>56.28</v>
      </c>
      <c r="G39" s="152">
        <f t="shared" si="1"/>
        <v>506520</v>
      </c>
      <c r="H39" s="134"/>
    </row>
    <row r="40" spans="1:235" ht="12.75" customHeight="1" x14ac:dyDescent="0.25">
      <c r="A40" s="5"/>
      <c r="B40" s="46" t="s">
        <v>26</v>
      </c>
      <c r="C40" s="47"/>
      <c r="D40" s="47"/>
      <c r="E40" s="47"/>
      <c r="F40" s="155"/>
      <c r="G40" s="153">
        <f>G35+G36+G37+G38+G39</f>
        <v>1794528</v>
      </c>
      <c r="H40" s="135"/>
    </row>
    <row r="41" spans="1:235" ht="12" customHeight="1" x14ac:dyDescent="0.25">
      <c r="A41" s="2"/>
      <c r="B41" s="41"/>
      <c r="C41" s="42"/>
      <c r="D41" s="42"/>
      <c r="E41" s="42"/>
      <c r="F41" s="43"/>
      <c r="G41" s="150"/>
      <c r="H41" s="136"/>
    </row>
    <row r="42" spans="1:235" ht="12" customHeight="1" x14ac:dyDescent="0.25">
      <c r="A42" s="5"/>
      <c r="B42" s="30" t="s">
        <v>27</v>
      </c>
      <c r="C42" s="31"/>
      <c r="D42" s="32"/>
      <c r="E42" s="32"/>
      <c r="F42" s="33"/>
      <c r="G42" s="149"/>
      <c r="H42" s="132"/>
    </row>
    <row r="43" spans="1:235" ht="24" customHeight="1" x14ac:dyDescent="0.25">
      <c r="A43" s="5"/>
      <c r="B43" s="45" t="s">
        <v>28</v>
      </c>
      <c r="C43" s="45" t="s">
        <v>29</v>
      </c>
      <c r="D43" s="45" t="s">
        <v>30</v>
      </c>
      <c r="E43" s="45" t="s">
        <v>17</v>
      </c>
      <c r="F43" s="154" t="s">
        <v>18</v>
      </c>
      <c r="G43" s="151" t="s">
        <v>19</v>
      </c>
      <c r="H43" s="133"/>
    </row>
    <row r="44" spans="1:235" ht="13.5" customHeight="1" x14ac:dyDescent="0.25">
      <c r="A44" s="65"/>
      <c r="B44" s="109" t="s">
        <v>31</v>
      </c>
      <c r="C44" s="110"/>
      <c r="D44" s="111"/>
      <c r="E44" s="112"/>
      <c r="F44" s="121"/>
      <c r="G44" s="158"/>
      <c r="H44" s="140"/>
    </row>
    <row r="45" spans="1:235" s="188" customFormat="1" ht="14.25" customHeight="1" x14ac:dyDescent="0.25">
      <c r="A45" s="185"/>
      <c r="B45" s="180" t="s">
        <v>91</v>
      </c>
      <c r="C45" s="181" t="s">
        <v>32</v>
      </c>
      <c r="D45" s="182">
        <v>260</v>
      </c>
      <c r="E45" s="181" t="s">
        <v>92</v>
      </c>
      <c r="F45" s="183">
        <v>1188</v>
      </c>
      <c r="G45" s="184">
        <f t="shared" ref="G45:G50" si="2">+F45*D45</f>
        <v>308880</v>
      </c>
      <c r="H45" s="186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  <c r="FU45" s="187"/>
      <c r="FV45" s="187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187"/>
      <c r="GP45" s="187"/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87"/>
      <c r="HX45" s="187"/>
      <c r="HY45" s="187"/>
      <c r="HZ45" s="187"/>
      <c r="IA45" s="187"/>
    </row>
    <row r="46" spans="1:235" s="188" customFormat="1" ht="15" x14ac:dyDescent="0.25">
      <c r="A46" s="185"/>
      <c r="B46" s="180" t="s">
        <v>93</v>
      </c>
      <c r="C46" s="181" t="s">
        <v>32</v>
      </c>
      <c r="D46" s="182">
        <v>139</v>
      </c>
      <c r="E46" s="181" t="s">
        <v>92</v>
      </c>
      <c r="F46" s="183">
        <v>1980</v>
      </c>
      <c r="G46" s="184">
        <f t="shared" si="2"/>
        <v>275220</v>
      </c>
      <c r="H46" s="186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  <c r="IA46" s="187"/>
    </row>
    <row r="47" spans="1:235" s="163" customFormat="1" ht="15" x14ac:dyDescent="0.25">
      <c r="A47" s="162"/>
      <c r="B47" s="180" t="s">
        <v>94</v>
      </c>
      <c r="C47" s="181" t="s">
        <v>95</v>
      </c>
      <c r="D47" s="182">
        <v>73</v>
      </c>
      <c r="E47" s="181" t="s">
        <v>92</v>
      </c>
      <c r="F47" s="183">
        <v>1316</v>
      </c>
      <c r="G47" s="184">
        <f t="shared" si="2"/>
        <v>96068</v>
      </c>
      <c r="H47" s="134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</row>
    <row r="48" spans="1:235" s="163" customFormat="1" ht="15" x14ac:dyDescent="0.25">
      <c r="A48" s="162"/>
      <c r="B48" s="180" t="s">
        <v>96</v>
      </c>
      <c r="C48" s="181" t="s">
        <v>32</v>
      </c>
      <c r="D48" s="182">
        <v>32</v>
      </c>
      <c r="E48" s="181" t="s">
        <v>97</v>
      </c>
      <c r="F48" s="183">
        <v>1922</v>
      </c>
      <c r="G48" s="184">
        <f t="shared" si="2"/>
        <v>61504</v>
      </c>
      <c r="H48" s="134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</row>
    <row r="49" spans="1:235" s="163" customFormat="1" ht="15" x14ac:dyDescent="0.25">
      <c r="A49" s="162"/>
      <c r="B49" s="180" t="s">
        <v>98</v>
      </c>
      <c r="C49" s="181" t="s">
        <v>32</v>
      </c>
      <c r="D49" s="182">
        <v>62</v>
      </c>
      <c r="E49" s="181" t="s">
        <v>97</v>
      </c>
      <c r="F49" s="183">
        <v>1088</v>
      </c>
      <c r="G49" s="184">
        <f t="shared" si="2"/>
        <v>67456</v>
      </c>
      <c r="H49" s="134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</row>
    <row r="50" spans="1:235" s="163" customFormat="1" ht="15" x14ac:dyDescent="0.25">
      <c r="A50" s="162"/>
      <c r="B50" s="180" t="s">
        <v>99</v>
      </c>
      <c r="C50" s="181" t="s">
        <v>32</v>
      </c>
      <c r="D50" s="182">
        <v>7.5</v>
      </c>
      <c r="E50" s="181" t="s">
        <v>100</v>
      </c>
      <c r="F50" s="183">
        <v>8207</v>
      </c>
      <c r="G50" s="184">
        <f t="shared" si="2"/>
        <v>61552.5</v>
      </c>
      <c r="H50" s="134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</row>
    <row r="51" spans="1:235" s="163" customFormat="1" ht="15" x14ac:dyDescent="0.25">
      <c r="A51" s="162"/>
      <c r="B51" s="109" t="s">
        <v>101</v>
      </c>
      <c r="C51" s="181"/>
      <c r="D51" s="182"/>
      <c r="E51" s="181"/>
      <c r="F51" s="183"/>
      <c r="G51" s="184"/>
      <c r="H51" s="134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</row>
    <row r="52" spans="1:235" s="163" customFormat="1" ht="15" x14ac:dyDescent="0.25">
      <c r="A52" s="162"/>
      <c r="B52" s="180" t="s">
        <v>129</v>
      </c>
      <c r="C52" s="181" t="s">
        <v>102</v>
      </c>
      <c r="D52" s="182">
        <v>4</v>
      </c>
      <c r="E52" s="181" t="s">
        <v>103</v>
      </c>
      <c r="F52" s="183">
        <v>14240</v>
      </c>
      <c r="G52" s="184">
        <f>+F52*D52</f>
        <v>56960</v>
      </c>
      <c r="H52" s="134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</row>
    <row r="53" spans="1:235" s="163" customFormat="1" ht="15" x14ac:dyDescent="0.25">
      <c r="A53" s="162"/>
      <c r="B53" s="180" t="s">
        <v>104</v>
      </c>
      <c r="C53" s="181" t="s">
        <v>102</v>
      </c>
      <c r="D53" s="182">
        <v>4</v>
      </c>
      <c r="E53" s="181" t="s">
        <v>103</v>
      </c>
      <c r="F53" s="183">
        <v>1021.7429999999999</v>
      </c>
      <c r="G53" s="184">
        <f>+F53*D53</f>
        <v>4086.9719999999998</v>
      </c>
      <c r="H53" s="134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</row>
    <row r="54" spans="1:235" s="163" customFormat="1" ht="12.75" customHeight="1" x14ac:dyDescent="0.25">
      <c r="A54" s="162"/>
      <c r="B54" s="180" t="s">
        <v>105</v>
      </c>
      <c r="C54" s="181" t="s">
        <v>102</v>
      </c>
      <c r="D54" s="182">
        <v>0.3</v>
      </c>
      <c r="E54" s="181" t="s">
        <v>103</v>
      </c>
      <c r="F54" s="183">
        <v>19115.612599999997</v>
      </c>
      <c r="G54" s="184">
        <f>+F54*D54</f>
        <v>5734.6837799999985</v>
      </c>
      <c r="H54" s="134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</row>
    <row r="55" spans="1:235" s="163" customFormat="1" ht="12.75" customHeight="1" x14ac:dyDescent="0.25">
      <c r="A55" s="162"/>
      <c r="B55" s="180" t="s">
        <v>106</v>
      </c>
      <c r="C55" s="181" t="s">
        <v>32</v>
      </c>
      <c r="D55" s="182">
        <v>2.5</v>
      </c>
      <c r="E55" s="181" t="s">
        <v>107</v>
      </c>
      <c r="F55" s="183">
        <v>17170</v>
      </c>
      <c r="G55" s="184">
        <f>+F55*D55</f>
        <v>42925</v>
      </c>
      <c r="H55" s="134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</row>
    <row r="56" spans="1:235" s="163" customFormat="1" ht="12.75" customHeight="1" x14ac:dyDescent="0.25">
      <c r="A56" s="162"/>
      <c r="B56" s="109" t="s">
        <v>108</v>
      </c>
      <c r="C56" s="181"/>
      <c r="D56" s="182"/>
      <c r="E56" s="181"/>
      <c r="F56" s="183" t="s">
        <v>80</v>
      </c>
      <c r="G56" s="184"/>
      <c r="H56" s="134"/>
      <c r="I56" s="189" t="s">
        <v>80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</row>
    <row r="57" spans="1:235" s="163" customFormat="1" ht="12.75" customHeight="1" x14ac:dyDescent="0.25">
      <c r="A57" s="162"/>
      <c r="B57" s="180" t="s">
        <v>109</v>
      </c>
      <c r="C57" s="181" t="s">
        <v>15</v>
      </c>
      <c r="D57" s="182">
        <v>10</v>
      </c>
      <c r="E57" s="181" t="s">
        <v>110</v>
      </c>
      <c r="F57" s="183">
        <v>41000</v>
      </c>
      <c r="G57" s="184">
        <f>+F57*D57</f>
        <v>410000</v>
      </c>
      <c r="H57" s="134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</row>
    <row r="58" spans="1:235" s="163" customFormat="1" ht="12.75" customHeight="1" x14ac:dyDescent="0.25">
      <c r="A58" s="162"/>
      <c r="B58" s="109" t="s">
        <v>33</v>
      </c>
      <c r="C58" s="181"/>
      <c r="D58" s="182"/>
      <c r="E58" s="181"/>
      <c r="F58" s="183" t="s">
        <v>80</v>
      </c>
      <c r="G58" s="184"/>
      <c r="H58" s="134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</row>
    <row r="59" spans="1:235" s="163" customFormat="1" ht="12.75" customHeight="1" x14ac:dyDescent="0.25">
      <c r="A59" s="162"/>
      <c r="B59" s="180" t="s">
        <v>111</v>
      </c>
      <c r="C59" s="181" t="s">
        <v>102</v>
      </c>
      <c r="D59" s="182">
        <v>15</v>
      </c>
      <c r="E59" s="181" t="s">
        <v>112</v>
      </c>
      <c r="F59" s="183">
        <v>9100</v>
      </c>
      <c r="G59" s="184">
        <f>+F59*D59</f>
        <v>136500</v>
      </c>
      <c r="H59" s="134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</row>
    <row r="60" spans="1:235" s="163" customFormat="1" ht="12.75" customHeight="1" x14ac:dyDescent="0.25">
      <c r="A60" s="162"/>
      <c r="B60" s="180" t="s">
        <v>113</v>
      </c>
      <c r="C60" s="181" t="s">
        <v>102</v>
      </c>
      <c r="D60" s="182">
        <v>4</v>
      </c>
      <c r="E60" s="181" t="s">
        <v>114</v>
      </c>
      <c r="F60" s="183">
        <v>36804.498500000002</v>
      </c>
      <c r="G60" s="184">
        <f>+F60*D60</f>
        <v>147217.99400000001</v>
      </c>
      <c r="H60" s="134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146"/>
      <c r="HO60" s="146"/>
      <c r="HP60" s="146"/>
      <c r="HQ60" s="146"/>
      <c r="HR60" s="146"/>
      <c r="HS60" s="146"/>
      <c r="HT60" s="146"/>
      <c r="HU60" s="146"/>
      <c r="HV60" s="146"/>
      <c r="HW60" s="146"/>
      <c r="HX60" s="146"/>
      <c r="HY60" s="146"/>
      <c r="HZ60" s="146"/>
      <c r="IA60" s="146"/>
    </row>
    <row r="61" spans="1:235" s="163" customFormat="1" ht="12.75" customHeight="1" x14ac:dyDescent="0.25">
      <c r="A61" s="162"/>
      <c r="B61" s="180" t="s">
        <v>115</v>
      </c>
      <c r="C61" s="181" t="s">
        <v>102</v>
      </c>
      <c r="D61" s="182">
        <v>6</v>
      </c>
      <c r="E61" s="181" t="s">
        <v>81</v>
      </c>
      <c r="F61" s="183">
        <v>25756.835999999999</v>
      </c>
      <c r="G61" s="184">
        <f>+F61*D61</f>
        <v>154541.016</v>
      </c>
      <c r="H61" s="134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146"/>
      <c r="HO61" s="146"/>
      <c r="HP61" s="146"/>
      <c r="HQ61" s="146"/>
      <c r="HR61" s="146"/>
      <c r="HS61" s="146"/>
      <c r="HT61" s="146"/>
      <c r="HU61" s="146"/>
      <c r="HV61" s="146"/>
      <c r="HW61" s="146"/>
      <c r="HX61" s="146"/>
      <c r="HY61" s="146"/>
      <c r="HZ61" s="146"/>
      <c r="IA61" s="146"/>
    </row>
    <row r="62" spans="1:235" ht="13.5" customHeight="1" x14ac:dyDescent="0.25">
      <c r="A62" s="5"/>
      <c r="B62" s="49" t="s">
        <v>34</v>
      </c>
      <c r="C62" s="50"/>
      <c r="D62" s="50"/>
      <c r="E62" s="50"/>
      <c r="F62" s="157"/>
      <c r="G62" s="159">
        <f>G45+G46+G47+G48+G49+G50+G52+G53+G54+G55+G57+G59+G60+G61</f>
        <v>1828646.1657799999</v>
      </c>
      <c r="H62" s="141"/>
    </row>
    <row r="63" spans="1:235" ht="12" customHeight="1" x14ac:dyDescent="0.25">
      <c r="A63" s="2"/>
      <c r="B63" s="41"/>
      <c r="C63" s="42"/>
      <c r="D63" s="42"/>
      <c r="E63" s="51"/>
      <c r="F63" s="43"/>
      <c r="G63" s="150"/>
      <c r="H63" s="136"/>
    </row>
    <row r="64" spans="1:235" ht="12" customHeight="1" x14ac:dyDescent="0.25">
      <c r="A64" s="5"/>
      <c r="B64" s="30" t="s">
        <v>35</v>
      </c>
      <c r="C64" s="31"/>
      <c r="D64" s="32"/>
      <c r="E64" s="32"/>
      <c r="F64" s="33"/>
      <c r="G64" s="149"/>
      <c r="H64" s="132"/>
    </row>
    <row r="65" spans="1:8" ht="24" customHeight="1" x14ac:dyDescent="0.25">
      <c r="A65" s="5"/>
      <c r="B65" s="44" t="s">
        <v>36</v>
      </c>
      <c r="C65" s="45" t="s">
        <v>29</v>
      </c>
      <c r="D65" s="45" t="s">
        <v>30</v>
      </c>
      <c r="E65" s="44" t="s">
        <v>17</v>
      </c>
      <c r="F65" s="154" t="s">
        <v>18</v>
      </c>
      <c r="G65" s="156" t="s">
        <v>19</v>
      </c>
      <c r="H65" s="137"/>
    </row>
    <row r="66" spans="1:8" ht="16.5" customHeight="1" x14ac:dyDescent="0.25">
      <c r="A66" s="65"/>
      <c r="B66" s="104" t="s">
        <v>116</v>
      </c>
      <c r="C66" s="48" t="s">
        <v>117</v>
      </c>
      <c r="D66" s="114">
        <v>15</v>
      </c>
      <c r="E66" s="26" t="s">
        <v>107</v>
      </c>
      <c r="F66" s="121">
        <v>27297.407999999999</v>
      </c>
      <c r="G66" s="161">
        <f>D66*F66</f>
        <v>409461.12</v>
      </c>
      <c r="H66" s="142"/>
    </row>
    <row r="67" spans="1:8" ht="16.5" customHeight="1" x14ac:dyDescent="0.25">
      <c r="A67" s="65"/>
      <c r="B67" s="104" t="s">
        <v>118</v>
      </c>
      <c r="C67" s="48" t="s">
        <v>119</v>
      </c>
      <c r="D67" s="114">
        <v>300</v>
      </c>
      <c r="E67" s="26" t="s">
        <v>120</v>
      </c>
      <c r="F67" s="121">
        <v>169.76</v>
      </c>
      <c r="G67" s="161">
        <f>D67*F67</f>
        <v>50928</v>
      </c>
      <c r="H67" s="142"/>
    </row>
    <row r="68" spans="1:8" ht="12.75" customHeight="1" x14ac:dyDescent="0.25">
      <c r="A68" s="18"/>
      <c r="B68" s="164" t="s">
        <v>121</v>
      </c>
      <c r="C68" s="165" t="s">
        <v>119</v>
      </c>
      <c r="D68" s="166">
        <v>1352</v>
      </c>
      <c r="E68" s="167" t="s">
        <v>122</v>
      </c>
      <c r="F68" s="168">
        <v>160</v>
      </c>
      <c r="G68" s="169">
        <v>189280</v>
      </c>
      <c r="H68" s="142"/>
    </row>
    <row r="69" spans="1:8" ht="12.75" customHeight="1" x14ac:dyDescent="0.25">
      <c r="A69" s="65"/>
      <c r="B69" s="174" t="s">
        <v>130</v>
      </c>
      <c r="C69" s="175" t="s">
        <v>131</v>
      </c>
      <c r="D69" s="161">
        <v>2</v>
      </c>
      <c r="E69" s="176" t="s">
        <v>132</v>
      </c>
      <c r="F69" s="152">
        <v>159150</v>
      </c>
      <c r="G69" s="161">
        <f>D69*F69</f>
        <v>318300</v>
      </c>
      <c r="H69" s="142"/>
    </row>
    <row r="70" spans="1:8" ht="13.5" customHeight="1" x14ac:dyDescent="0.25">
      <c r="A70" s="5"/>
      <c r="B70" s="170" t="s">
        <v>37</v>
      </c>
      <c r="C70" s="171"/>
      <c r="D70" s="171"/>
      <c r="E70" s="171"/>
      <c r="F70" s="172"/>
      <c r="G70" s="173">
        <f>G66+G67+G68+G69</f>
        <v>967969.12</v>
      </c>
      <c r="H70" s="141"/>
    </row>
    <row r="71" spans="1:8" ht="12" customHeight="1" x14ac:dyDescent="0.25">
      <c r="A71" s="2"/>
      <c r="B71" s="68"/>
      <c r="C71" s="68"/>
      <c r="D71" s="68"/>
      <c r="E71" s="68"/>
      <c r="F71" s="69"/>
      <c r="G71" s="160"/>
      <c r="H71" s="136"/>
    </row>
    <row r="72" spans="1:8" ht="12" customHeight="1" x14ac:dyDescent="0.25">
      <c r="A72" s="65"/>
      <c r="B72" s="70" t="s">
        <v>38</v>
      </c>
      <c r="C72" s="71"/>
      <c r="D72" s="71"/>
      <c r="E72" s="71"/>
      <c r="F72" s="71"/>
      <c r="G72" s="72">
        <f>G26+G31+G40+G62+G70</f>
        <v>6571143.2857800005</v>
      </c>
      <c r="H72" s="143"/>
    </row>
    <row r="73" spans="1:8" ht="12" customHeight="1" x14ac:dyDescent="0.25">
      <c r="A73" s="65"/>
      <c r="B73" s="73" t="s">
        <v>39</v>
      </c>
      <c r="C73" s="53"/>
      <c r="D73" s="53"/>
      <c r="E73" s="53"/>
      <c r="F73" s="53"/>
      <c r="G73" s="74">
        <f>G72*0.05</f>
        <v>328557.16428900004</v>
      </c>
      <c r="H73" s="143"/>
    </row>
    <row r="74" spans="1:8" ht="12" customHeight="1" x14ac:dyDescent="0.25">
      <c r="A74" s="65"/>
      <c r="B74" s="75" t="s">
        <v>40</v>
      </c>
      <c r="C74" s="52"/>
      <c r="D74" s="52"/>
      <c r="E74" s="52"/>
      <c r="F74" s="52"/>
      <c r="G74" s="76">
        <f>G73+G72</f>
        <v>6899700.4500690009</v>
      </c>
      <c r="H74" s="143"/>
    </row>
    <row r="75" spans="1:8" ht="12" customHeight="1" x14ac:dyDescent="0.25">
      <c r="A75" s="65"/>
      <c r="B75" s="73" t="s">
        <v>41</v>
      </c>
      <c r="C75" s="53"/>
      <c r="D75" s="53"/>
      <c r="E75" s="53"/>
      <c r="F75" s="53"/>
      <c r="G75" s="74">
        <f>G12</f>
        <v>22680000</v>
      </c>
      <c r="H75" s="143"/>
    </row>
    <row r="76" spans="1:8" ht="12" customHeight="1" x14ac:dyDescent="0.25">
      <c r="A76" s="65"/>
      <c r="B76" s="77" t="s">
        <v>42</v>
      </c>
      <c r="C76" s="78"/>
      <c r="D76" s="78"/>
      <c r="E76" s="78"/>
      <c r="F76" s="78"/>
      <c r="G76" s="79">
        <f>G75-G74</f>
        <v>15780299.549930999</v>
      </c>
      <c r="H76" s="143"/>
    </row>
    <row r="77" spans="1:8" ht="12" customHeight="1" x14ac:dyDescent="0.25">
      <c r="A77" s="65"/>
      <c r="B77" s="66" t="s">
        <v>43</v>
      </c>
      <c r="C77" s="67"/>
      <c r="D77" s="67"/>
      <c r="E77" s="67"/>
      <c r="F77" s="67"/>
      <c r="G77" s="62"/>
      <c r="H77" s="143"/>
    </row>
    <row r="78" spans="1:8" ht="12.75" customHeight="1" thickBot="1" x14ac:dyDescent="0.3">
      <c r="A78" s="65"/>
      <c r="B78" s="80"/>
      <c r="C78" s="67"/>
      <c r="D78" s="67"/>
      <c r="E78" s="67"/>
      <c r="F78" s="67"/>
      <c r="G78" s="62"/>
      <c r="H78" s="143"/>
    </row>
    <row r="79" spans="1:8" ht="12" customHeight="1" x14ac:dyDescent="0.25">
      <c r="A79" s="65"/>
      <c r="B79" s="92" t="s">
        <v>44</v>
      </c>
      <c r="C79" s="93"/>
      <c r="D79" s="93"/>
      <c r="E79" s="93"/>
      <c r="F79" s="94"/>
      <c r="G79" s="62"/>
      <c r="H79" s="143"/>
    </row>
    <row r="80" spans="1:8" ht="12" customHeight="1" x14ac:dyDescent="0.25">
      <c r="A80" s="65"/>
      <c r="B80" s="95" t="s">
        <v>45</v>
      </c>
      <c r="C80" s="64"/>
      <c r="D80" s="64"/>
      <c r="E80" s="64"/>
      <c r="F80" s="96"/>
      <c r="G80" s="62"/>
      <c r="H80" s="143"/>
    </row>
    <row r="81" spans="1:8" ht="12" customHeight="1" x14ac:dyDescent="0.25">
      <c r="A81" s="65"/>
      <c r="B81" s="95" t="s">
        <v>46</v>
      </c>
      <c r="C81" s="64"/>
      <c r="D81" s="64"/>
      <c r="E81" s="64"/>
      <c r="F81" s="96"/>
      <c r="G81" s="62"/>
      <c r="H81" s="143"/>
    </row>
    <row r="82" spans="1:8" ht="12" customHeight="1" x14ac:dyDescent="0.25">
      <c r="A82" s="65"/>
      <c r="B82" s="95" t="s">
        <v>47</v>
      </c>
      <c r="C82" s="64"/>
      <c r="D82" s="64"/>
      <c r="E82" s="64"/>
      <c r="F82" s="96"/>
      <c r="G82" s="62"/>
      <c r="H82" s="143"/>
    </row>
    <row r="83" spans="1:8" ht="12" customHeight="1" x14ac:dyDescent="0.25">
      <c r="A83" s="65"/>
      <c r="B83" s="95" t="s">
        <v>48</v>
      </c>
      <c r="C83" s="64"/>
      <c r="D83" s="64"/>
      <c r="E83" s="64"/>
      <c r="F83" s="96"/>
      <c r="G83" s="62"/>
      <c r="H83" s="143"/>
    </row>
    <row r="84" spans="1:8" ht="12" customHeight="1" x14ac:dyDescent="0.25">
      <c r="A84" s="65"/>
      <c r="B84" s="95" t="s">
        <v>49</v>
      </c>
      <c r="C84" s="64"/>
      <c r="D84" s="64"/>
      <c r="E84" s="64"/>
      <c r="F84" s="96"/>
      <c r="G84" s="62"/>
      <c r="H84" s="143"/>
    </row>
    <row r="85" spans="1:8" ht="12.75" customHeight="1" thickBot="1" x14ac:dyDescent="0.3">
      <c r="A85" s="65"/>
      <c r="B85" s="97" t="s">
        <v>50</v>
      </c>
      <c r="C85" s="98"/>
      <c r="D85" s="98"/>
      <c r="E85" s="98"/>
      <c r="F85" s="99"/>
      <c r="G85" s="62"/>
      <c r="H85" s="143"/>
    </row>
    <row r="86" spans="1:8" ht="12.75" customHeight="1" x14ac:dyDescent="0.25">
      <c r="A86" s="65"/>
      <c r="B86" s="90"/>
      <c r="C86" s="64"/>
      <c r="D86" s="64"/>
      <c r="E86" s="64"/>
      <c r="F86" s="64"/>
      <c r="G86" s="62"/>
      <c r="H86" s="143"/>
    </row>
    <row r="87" spans="1:8" ht="15" customHeight="1" thickBot="1" x14ac:dyDescent="0.3">
      <c r="A87" s="65"/>
      <c r="B87" s="201" t="s">
        <v>51</v>
      </c>
      <c r="C87" s="202"/>
      <c r="D87" s="89"/>
      <c r="E87" s="55"/>
      <c r="F87" s="55"/>
      <c r="G87" s="62"/>
      <c r="H87" s="143"/>
    </row>
    <row r="88" spans="1:8" ht="12" customHeight="1" x14ac:dyDescent="0.25">
      <c r="A88" s="65"/>
      <c r="B88" s="82" t="s">
        <v>36</v>
      </c>
      <c r="C88" s="56" t="s">
        <v>52</v>
      </c>
      <c r="D88" s="83" t="s">
        <v>53</v>
      </c>
      <c r="E88" s="55"/>
      <c r="F88" s="55"/>
      <c r="G88" s="62"/>
      <c r="H88" s="143"/>
    </row>
    <row r="89" spans="1:8" ht="12" customHeight="1" x14ac:dyDescent="0.25">
      <c r="A89" s="65"/>
      <c r="B89" s="84" t="s">
        <v>54</v>
      </c>
      <c r="C89" s="57">
        <f>G26</f>
        <v>1980000</v>
      </c>
      <c r="D89" s="85">
        <f>(C89/C95)</f>
        <v>0.28696897993306347</v>
      </c>
      <c r="E89" s="55"/>
      <c r="F89" s="55"/>
      <c r="G89" s="62"/>
      <c r="H89" s="143"/>
    </row>
    <row r="90" spans="1:8" ht="12" customHeight="1" x14ac:dyDescent="0.25">
      <c r="A90" s="65"/>
      <c r="B90" s="84" t="s">
        <v>55</v>
      </c>
      <c r="C90" s="58">
        <v>0</v>
      </c>
      <c r="D90" s="85">
        <v>0</v>
      </c>
      <c r="E90" s="55"/>
      <c r="F90" s="55"/>
      <c r="G90" s="62"/>
      <c r="H90" s="143"/>
    </row>
    <row r="91" spans="1:8" ht="12" customHeight="1" x14ac:dyDescent="0.25">
      <c r="A91" s="65"/>
      <c r="B91" s="84" t="s">
        <v>56</v>
      </c>
      <c r="C91" s="57">
        <f>G40</f>
        <v>1794528</v>
      </c>
      <c r="D91" s="85">
        <f>(C91/C95)</f>
        <v>0.26008781294006084</v>
      </c>
      <c r="E91" s="55"/>
      <c r="F91" s="55"/>
      <c r="G91" s="62"/>
      <c r="H91" s="143"/>
    </row>
    <row r="92" spans="1:8" ht="12" customHeight="1" x14ac:dyDescent="0.25">
      <c r="A92" s="65"/>
      <c r="B92" s="84" t="s">
        <v>28</v>
      </c>
      <c r="C92" s="57">
        <f>G62</f>
        <v>1828646.1657799999</v>
      </c>
      <c r="D92" s="85">
        <f>(C92/C95)</f>
        <v>0.265032689319391</v>
      </c>
      <c r="E92" s="55"/>
      <c r="F92" s="55"/>
      <c r="G92" s="62"/>
      <c r="H92" s="143"/>
    </row>
    <row r="93" spans="1:8" ht="12" customHeight="1" x14ac:dyDescent="0.25">
      <c r="A93" s="65"/>
      <c r="B93" s="84" t="s">
        <v>57</v>
      </c>
      <c r="C93" s="59">
        <f>G70</f>
        <v>967969.12</v>
      </c>
      <c r="D93" s="85">
        <f>(C93/C95)</f>
        <v>0.14029147018843691</v>
      </c>
      <c r="E93" s="61"/>
      <c r="F93" s="61"/>
      <c r="G93" s="62"/>
      <c r="H93" s="143"/>
    </row>
    <row r="94" spans="1:8" ht="12" customHeight="1" x14ac:dyDescent="0.25">
      <c r="A94" s="65"/>
      <c r="B94" s="84" t="s">
        <v>58</v>
      </c>
      <c r="C94" s="59">
        <f>G73</f>
        <v>328557.16428900004</v>
      </c>
      <c r="D94" s="85">
        <f>(C94/C95)</f>
        <v>4.7619047619047616E-2</v>
      </c>
      <c r="E94" s="61"/>
      <c r="F94" s="61"/>
      <c r="G94" s="62"/>
      <c r="H94" s="143"/>
    </row>
    <row r="95" spans="1:8" ht="12.75" customHeight="1" thickBot="1" x14ac:dyDescent="0.3">
      <c r="A95" s="65"/>
      <c r="B95" s="86" t="s">
        <v>59</v>
      </c>
      <c r="C95" s="87">
        <f>SUM(C89:C94)</f>
        <v>6899700.4500690009</v>
      </c>
      <c r="D95" s="88">
        <f>SUM(D89:D94)</f>
        <v>0.99999999999999978</v>
      </c>
      <c r="E95" s="61"/>
      <c r="F95" s="61"/>
      <c r="G95" s="62"/>
      <c r="H95" s="143"/>
    </row>
    <row r="96" spans="1:8" ht="12" customHeight="1" x14ac:dyDescent="0.25">
      <c r="A96" s="65"/>
      <c r="B96" s="80"/>
      <c r="C96" s="67"/>
      <c r="D96" s="67"/>
      <c r="E96" s="67"/>
      <c r="F96" s="67"/>
      <c r="G96" s="62"/>
      <c r="H96" s="143"/>
    </row>
    <row r="97" spans="1:8" ht="12.75" customHeight="1" x14ac:dyDescent="0.25">
      <c r="A97" s="65"/>
      <c r="B97" s="81"/>
      <c r="C97" s="67"/>
      <c r="D97" s="67"/>
      <c r="E97" s="67"/>
      <c r="F97" s="67"/>
      <c r="G97" s="62"/>
      <c r="H97" s="143"/>
    </row>
    <row r="98" spans="1:8" ht="12" customHeight="1" thickBot="1" x14ac:dyDescent="0.3">
      <c r="A98" s="54"/>
      <c r="B98" s="198" t="s">
        <v>123</v>
      </c>
      <c r="C98" s="199"/>
      <c r="D98" s="199"/>
      <c r="E98" s="200"/>
      <c r="F98" s="60"/>
      <c r="G98" s="62"/>
      <c r="H98" s="143"/>
    </row>
    <row r="99" spans="1:8" ht="12" customHeight="1" x14ac:dyDescent="0.25">
      <c r="A99" s="65"/>
      <c r="B99" s="101" t="s">
        <v>124</v>
      </c>
      <c r="C99" s="113">
        <v>6000</v>
      </c>
      <c r="D99" s="113">
        <f>G9</f>
        <v>9000</v>
      </c>
      <c r="E99" s="113">
        <v>12000</v>
      </c>
      <c r="F99" s="100"/>
      <c r="G99" s="63"/>
      <c r="H99" s="144"/>
    </row>
    <row r="100" spans="1:8" ht="12.75" customHeight="1" thickBot="1" x14ac:dyDescent="0.3">
      <c r="A100" s="65"/>
      <c r="B100" s="86" t="s">
        <v>125</v>
      </c>
      <c r="C100" s="87">
        <f>(G74/C99)</f>
        <v>1149.9500750115001</v>
      </c>
      <c r="D100" s="87">
        <f>(G74/D99)</f>
        <v>766.63338334100013</v>
      </c>
      <c r="E100" s="102">
        <f>(G74/E99)</f>
        <v>574.97503750575004</v>
      </c>
      <c r="F100" s="100"/>
      <c r="G100" s="63"/>
      <c r="H100" s="144"/>
    </row>
    <row r="101" spans="1:8" ht="15.6" customHeight="1" x14ac:dyDescent="0.25">
      <c r="A101" s="65"/>
      <c r="B101" s="91" t="s">
        <v>60</v>
      </c>
      <c r="C101" s="64"/>
      <c r="D101" s="64"/>
      <c r="E101" s="64"/>
      <c r="F101" s="64"/>
      <c r="G101" s="64"/>
      <c r="H101" s="145"/>
    </row>
  </sheetData>
  <mergeCells count="9">
    <mergeCell ref="E9:F9"/>
    <mergeCell ref="E14:F14"/>
    <mergeCell ref="E15:F15"/>
    <mergeCell ref="B17:G17"/>
    <mergeCell ref="B98:E98"/>
    <mergeCell ref="B87:C8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2022-06-17T16:58:38Z</dcterms:modified>
</cp:coreProperties>
</file>