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B91855E0A1AA453FB17C257B6C7D1FF09556917A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2" i="1" l="1"/>
  <c r="C69" i="1"/>
  <c r="G41" i="1" l="1"/>
  <c r="G42" i="1"/>
  <c r="G43" i="1"/>
  <c r="G44" i="1"/>
  <c r="G45" i="1"/>
  <c r="G46" i="1"/>
  <c r="G47" i="1"/>
  <c r="G40" i="1"/>
  <c r="G23" i="1" l="1"/>
  <c r="G24" i="1"/>
  <c r="G25" i="1"/>
  <c r="G26" i="1"/>
  <c r="G27" i="1"/>
  <c r="G12" i="1"/>
  <c r="G35" i="1" l="1"/>
  <c r="G34" i="1"/>
  <c r="G33" i="1"/>
  <c r="G22" i="1"/>
  <c r="G21" i="1"/>
  <c r="G28" i="1" s="1"/>
  <c r="C68" i="1" s="1"/>
  <c r="G54" i="1"/>
  <c r="G48" i="1" l="1"/>
  <c r="C71" i="1" s="1"/>
  <c r="G36" i="1"/>
  <c r="G51" i="1" l="1"/>
  <c r="C70" i="1"/>
  <c r="G52" i="1"/>
  <c r="G53" i="1" l="1"/>
  <c r="D79" i="1" s="1"/>
  <c r="C73" i="1"/>
  <c r="C74" i="1"/>
  <c r="D70" i="1"/>
  <c r="G55" i="1"/>
  <c r="C79" i="1"/>
  <c r="E79" i="1"/>
  <c r="D71" i="1" l="1"/>
  <c r="D68" i="1"/>
  <c r="D72" i="1"/>
  <c r="D73" i="1"/>
  <c r="D74" i="1" l="1"/>
</calcChain>
</file>

<file path=xl/sharedStrings.xml><?xml version="1.0" encoding="utf-8"?>
<sst xmlns="http://schemas.openxmlformats.org/spreadsheetml/2006/main" count="130" uniqueCount="103">
  <si>
    <t>RUBRO O CULTIVO</t>
  </si>
  <si>
    <t>PALTOS</t>
  </si>
  <si>
    <t>RENDIMIENTO (kg/Há.)</t>
  </si>
  <si>
    <t>VARIEDAD</t>
  </si>
  <si>
    <t>hass</t>
  </si>
  <si>
    <t>FECHA ESTIMADA  PRECIO VENTA</t>
  </si>
  <si>
    <t>oct.- abril</t>
  </si>
  <si>
    <t>NIVEL TECNOLÓGICO</t>
  </si>
  <si>
    <t>MEDIO BAJO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</si>
  <si>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</si>
  <si>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</si>
  <si>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</si>
  <si>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</si>
  <si>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</si>
  <si>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</si>
  <si>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</si>
  <si>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</si>
  <si>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</si>
  <si>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TODAS</t>
  </si>
  <si>
    <t>FECHA DE COSECHA</t>
  </si>
  <si>
    <t>oct-abril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</si>
  <si>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</si>
  <si>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</si>
  <si>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</si>
  <si>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</si>
  <si>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</si>
  <si>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</si>
  <si>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</si>
  <si>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</si>
  <si>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</si>
  <si>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</si>
  <si>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</si>
  <si>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PODA y pinta cortes </t>
  </si>
  <si>
    <t>jh</t>
  </si>
  <si>
    <t>JULIO-AGOSTO</t>
  </si>
  <si>
    <t>CONTROL DE MALEZAS</t>
  </si>
  <si>
    <t>AGOST-NOV</t>
  </si>
  <si>
    <t xml:space="preserve">CONTROL DE CONCHUELAS </t>
  </si>
  <si>
    <t xml:space="preserve">SEP-OCT-NOV. </t>
  </si>
  <si>
    <t>MANEJO INVERNAL INSECTOS</t>
  </si>
  <si>
    <t>AGOS-SEPT</t>
  </si>
  <si>
    <t>MANEJO  FLORACION Y RIEGO</t>
  </si>
  <si>
    <t>sep-marzo</t>
  </si>
  <si>
    <t>FERTILIZACION</t>
  </si>
  <si>
    <t>JUL-OCT-ENERO</t>
  </si>
  <si>
    <t>COSECHA</t>
  </si>
  <si>
    <t>TEMPORADA</t>
  </si>
  <si>
    <t>Subtotal Jornadas Hombre</t>
  </si>
  <si>
    <t>MAQUINARIA</t>
  </si>
  <si>
    <t>Aradura</t>
  </si>
  <si>
    <t>JM</t>
  </si>
  <si>
    <t>SEPTIEMBRE</t>
  </si>
  <si>
    <t>Rastraje</t>
  </si>
  <si>
    <t>Pulverizaciones</t>
  </si>
  <si>
    <t>AGOSTO-OCTUBRE</t>
  </si>
  <si>
    <t>Subtotal Costo Maquinaria</t>
  </si>
  <si>
    <t>INSUMOS</t>
  </si>
  <si>
    <t>Insumos</t>
  </si>
  <si>
    <t>Unidad (Kg/l/u)</t>
  </si>
  <si>
    <t>Cantidad (Kg/l/u)</t>
  </si>
  <si>
    <t>FOSFATO DIMONICO</t>
  </si>
  <si>
    <t>KG</t>
  </si>
  <si>
    <t>FOSFIMAC</t>
  </si>
  <si>
    <t>LT</t>
  </si>
  <si>
    <t>OCT- DIC-ABRIL</t>
  </si>
  <si>
    <t>DEFENDER BORO</t>
  </si>
  <si>
    <t>OCT-MARZO</t>
  </si>
  <si>
    <t>DEFENDER ZINC</t>
  </si>
  <si>
    <t>FUNGICUP</t>
  </si>
  <si>
    <t>MAY-JUN</t>
  </si>
  <si>
    <t>FRUTALIV</t>
  </si>
  <si>
    <t>ACEITE CITROLIV</t>
  </si>
  <si>
    <t>ENERO-ABRIL</t>
  </si>
  <si>
    <t>ALIETTE 80% WP</t>
  </si>
  <si>
    <t>AGOSTO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</si>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</sst>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1"/>
  </cellStyleXfs>
  <cellXfs count="13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0" fontId="18" fillId="0" borderId="55" xfId="0" applyFont="1" applyFill="1" applyBorder="1" applyAlignment="1">
      <alignment horizontal="right" vertical="center"/>
    </xf>
    <xf numFmtId="0" fontId="18" fillId="0" borderId="55" xfId="0" applyFont="1" applyBorder="1" applyAlignment="1">
      <alignment horizontal="right" vertical="center"/>
    </xf>
    <xf numFmtId="0" fontId="18" fillId="10" borderId="55" xfId="0" applyFont="1" applyFill="1" applyBorder="1" applyAlignment="1">
      <alignment horizontal="right" vertical="center"/>
    </xf>
    <xf numFmtId="17" fontId="18" fillId="0" borderId="55" xfId="0" applyNumberFormat="1" applyFont="1" applyBorder="1" applyAlignment="1">
      <alignment horizontal="right" vertical="center"/>
    </xf>
    <xf numFmtId="3" fontId="18" fillId="0" borderId="55" xfId="0" applyNumberFormat="1" applyFont="1" applyBorder="1" applyAlignment="1">
      <alignment horizontal="right" vertical="center"/>
    </xf>
    <xf numFmtId="3" fontId="18" fillId="10" borderId="55" xfId="0" applyNumberFormat="1" applyFont="1" applyFill="1" applyBorder="1" applyAlignment="1">
      <alignment horizontal="right" vertical="center"/>
    </xf>
    <xf numFmtId="0" fontId="20" fillId="0" borderId="55" xfId="1" applyFont="1" applyBorder="1" applyAlignment="1">
      <alignment horizontal="left"/>
    </xf>
    <xf numFmtId="0" fontId="20" fillId="0" borderId="55" xfId="1" applyFont="1" applyBorder="1" applyAlignment="1">
      <alignment horizontal="center"/>
    </xf>
    <xf numFmtId="3" fontId="20" fillId="0" borderId="55" xfId="1" applyNumberFormat="1" applyFont="1" applyBorder="1" applyAlignment="1">
      <alignment horizontal="right"/>
    </xf>
    <xf numFmtId="0" fontId="20" fillId="0" borderId="55" xfId="1" applyFont="1" applyBorder="1"/>
    <xf numFmtId="0" fontId="21" fillId="0" borderId="55" xfId="1" applyFont="1" applyBorder="1" applyAlignment="1">
      <alignment horizontal="left"/>
    </xf>
    <xf numFmtId="0" fontId="21" fillId="0" borderId="55" xfId="1" applyFont="1" applyBorder="1" applyAlignment="1">
      <alignment horizontal="center"/>
    </xf>
    <xf numFmtId="3" fontId="21" fillId="0" borderId="55" xfId="1" applyNumberFormat="1" applyFont="1" applyBorder="1" applyAlignment="1">
      <alignment horizontal="right"/>
    </xf>
    <xf numFmtId="0" fontId="22" fillId="0" borderId="55" xfId="1" applyFont="1" applyBorder="1" applyAlignment="1">
      <alignment horizontal="left"/>
    </xf>
    <xf numFmtId="0" fontId="22" fillId="0" borderId="55" xfId="1" applyFont="1" applyBorder="1" applyAlignment="1">
      <alignment horizontal="center"/>
    </xf>
    <xf numFmtId="3" fontId="22" fillId="0" borderId="55" xfId="1" applyNumberFormat="1" applyFont="1" applyBorder="1" applyAlignment="1">
      <alignment horizontal="right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0"/>
  <sheetViews>
    <sheetView showGridLines="0" tabSelected="1" topLeftCell="A16" zoomScale="150" zoomScaleNormal="150" workbookViewId="0">
      <selection activeCell="G12" sqref="G1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8" t="s">
        <v>2</v>
      </c>
      <c r="F9" s="129"/>
      <c r="G9" s="112">
        <v>6000</v>
      </c>
    </row>
    <row r="10" spans="1:7" ht="38.25" customHeight="1">
      <c r="A10" s="5"/>
      <c r="B10" s="9" t="s">
        <v>3</v>
      </c>
      <c r="C10" s="108" t="s">
        <v>4</v>
      </c>
      <c r="D10" s="10"/>
      <c r="E10" s="126" t="s">
        <v>5</v>
      </c>
      <c r="F10" s="127"/>
      <c r="G10" s="111" t="s">
        <v>6</v>
      </c>
    </row>
    <row r="11" spans="1:7" ht="18" customHeight="1">
      <c r="A11" s="5"/>
      <c r="B11" s="9" t="s">
        <v>7</v>
      </c>
      <c r="C11" s="109" t="s">
        <v>8</v>
      </c>
      <c r="D11" s="10"/>
      <c r="E11" s="126" t="s">
        <v>9</v>
      </c>
      <c r="F11" s="127"/>
      <c r="G11" s="113">
        <v>2000</v>
      </c>
    </row>
    <row r="12" spans="1:7" ht="11.25" customHeight="1">
      <c r="A12" s="5"/>
      <c r="B12" s="9" t="s">
        <v>10</v>
      </c>
      <c r="C12" s="109" t="s">
        <v>11</v>
      </c>
      <c r="D12" s="10"/>
      <c r="E12" s="11" t="s">
        <v>12</v>
      </c>
      <c r="F12" s="12"/>
      <c r="G12" s="113">
        <f>G9*G11*1.19</f>
        <v>14280000</v>
      </c>
    </row>
    <row r="13" spans="1:7" ht="11.25" customHeight="1">
      <c r="A13" s="5"/>
      <c r="B13" s="9" t="s">
        <v>13</v>
      </c>
      <c r="C13" s="110" t="s">
        <v>14</v>
      </c>
      <c r="D13" s="10"/>
      <c r="E13" s="126" t="s">
        <v>15</v>
      </c>
      <c r="F13" s="127"/>
      <c r="G13" s="108" t="s">
        <v>16</v>
      </c>
    </row>
    <row r="14" spans="1:7" ht="13.5" customHeight="1">
      <c r="A14" s="5"/>
      <c r="B14" s="9" t="s">
        <v>17</v>
      </c>
      <c r="C14" s="110" t="s">
        <v>18</v>
      </c>
      <c r="D14" s="10"/>
      <c r="E14" s="126" t="s">
        <v>19</v>
      </c>
      <c r="F14" s="127"/>
      <c r="G14" s="111" t="s">
        <v>20</v>
      </c>
    </row>
    <row r="15" spans="1:7" ht="25.5" customHeight="1">
      <c r="A15" s="5"/>
      <c r="B15" s="9" t="s">
        <v>21</v>
      </c>
      <c r="C15" s="111">
        <v>44738</v>
      </c>
      <c r="D15" s="10"/>
      <c r="E15" s="132" t="s">
        <v>22</v>
      </c>
      <c r="F15" s="133"/>
      <c r="G15" s="109" t="s">
        <v>23</v>
      </c>
    </row>
    <row r="16" spans="1:7" ht="12" customHeight="1">
      <c r="A16" s="2"/>
      <c r="B16" s="14"/>
      <c r="C16" s="15"/>
      <c r="D16" s="16"/>
      <c r="E16" s="17"/>
      <c r="F16" s="17"/>
      <c r="G16" s="18"/>
    </row>
    <row r="17" spans="1:7" ht="12" customHeight="1">
      <c r="A17" s="19"/>
      <c r="B17" s="130" t="s">
        <v>24</v>
      </c>
      <c r="C17" s="131"/>
      <c r="D17" s="131"/>
      <c r="E17" s="131"/>
      <c r="F17" s="131"/>
      <c r="G17" s="131"/>
    </row>
    <row r="18" spans="1:7" ht="12" customHeight="1">
      <c r="A18" s="2"/>
      <c r="B18" s="20"/>
      <c r="C18" s="21"/>
      <c r="D18" s="21"/>
      <c r="E18" s="21"/>
      <c r="F18" s="22"/>
      <c r="G18" s="22"/>
    </row>
    <row r="19" spans="1:7" ht="12" customHeight="1">
      <c r="A19" s="5"/>
      <c r="B19" s="23" t="s">
        <v>25</v>
      </c>
      <c r="C19" s="24"/>
      <c r="D19" s="25"/>
      <c r="E19" s="25"/>
      <c r="F19" s="25"/>
      <c r="G19" s="25"/>
    </row>
    <row r="20" spans="1:7" ht="24" customHeight="1">
      <c r="A20" s="19"/>
      <c r="B20" s="26" t="s">
        <v>26</v>
      </c>
      <c r="C20" s="26" t="s">
        <v>27</v>
      </c>
      <c r="D20" s="26" t="s">
        <v>28</v>
      </c>
      <c r="E20" s="26" t="s">
        <v>29</v>
      </c>
      <c r="F20" s="26" t="s">
        <v>30</v>
      </c>
      <c r="G20" s="26" t="s">
        <v>31</v>
      </c>
    </row>
    <row r="21" spans="1:7" ht="12.75" customHeight="1">
      <c r="A21" s="19"/>
      <c r="B21" s="114" t="s">
        <v>32</v>
      </c>
      <c r="C21" s="115" t="s">
        <v>33</v>
      </c>
      <c r="D21" s="115">
        <v>20</v>
      </c>
      <c r="E21" s="115" t="s">
        <v>34</v>
      </c>
      <c r="F21" s="116">
        <v>20000</v>
      </c>
      <c r="G21" s="13">
        <f>(D21*F21)</f>
        <v>400000</v>
      </c>
    </row>
    <row r="22" spans="1:7" ht="25.5" customHeight="1">
      <c r="A22" s="19"/>
      <c r="B22" s="114" t="s">
        <v>35</v>
      </c>
      <c r="C22" s="115" t="s">
        <v>33</v>
      </c>
      <c r="D22" s="115">
        <v>4</v>
      </c>
      <c r="E22" s="115" t="s">
        <v>36</v>
      </c>
      <c r="F22" s="116">
        <v>20000</v>
      </c>
      <c r="G22" s="13">
        <f>(D22*F22)</f>
        <v>80000</v>
      </c>
    </row>
    <row r="23" spans="1:7" ht="25.5" customHeight="1">
      <c r="A23" s="19"/>
      <c r="B23" s="117" t="s">
        <v>37</v>
      </c>
      <c r="C23" s="115" t="s">
        <v>33</v>
      </c>
      <c r="D23" s="115">
        <v>6</v>
      </c>
      <c r="E23" s="115" t="s">
        <v>38</v>
      </c>
      <c r="F23" s="116">
        <v>20000</v>
      </c>
      <c r="G23" s="13">
        <f t="shared" ref="G23:G27" si="0">(D23*F23)</f>
        <v>120000</v>
      </c>
    </row>
    <row r="24" spans="1:7" ht="12.75" customHeight="1">
      <c r="A24" s="19"/>
      <c r="B24" s="117" t="s">
        <v>39</v>
      </c>
      <c r="C24" s="115" t="s">
        <v>33</v>
      </c>
      <c r="D24" s="115">
        <v>4</v>
      </c>
      <c r="E24" s="115" t="s">
        <v>40</v>
      </c>
      <c r="F24" s="116">
        <v>20000</v>
      </c>
      <c r="G24" s="13">
        <f t="shared" si="0"/>
        <v>80000</v>
      </c>
    </row>
    <row r="25" spans="1:7" ht="12.75" customHeight="1">
      <c r="A25" s="19"/>
      <c r="B25" s="117" t="s">
        <v>41</v>
      </c>
      <c r="C25" s="115">
        <v>20</v>
      </c>
      <c r="D25" s="115">
        <v>10</v>
      </c>
      <c r="E25" s="115" t="s">
        <v>42</v>
      </c>
      <c r="F25" s="116">
        <v>20000</v>
      </c>
      <c r="G25" s="13">
        <f t="shared" si="0"/>
        <v>200000</v>
      </c>
    </row>
    <row r="26" spans="1:7" ht="12.75" customHeight="1">
      <c r="A26" s="19"/>
      <c r="B26" s="117" t="s">
        <v>43</v>
      </c>
      <c r="C26" s="115" t="s">
        <v>33</v>
      </c>
      <c r="D26" s="115">
        <v>4</v>
      </c>
      <c r="E26" s="115" t="s">
        <v>44</v>
      </c>
      <c r="F26" s="116">
        <v>20000</v>
      </c>
      <c r="G26" s="13">
        <f t="shared" si="0"/>
        <v>80000</v>
      </c>
    </row>
    <row r="27" spans="1:7" ht="12.75" customHeight="1">
      <c r="A27" s="19"/>
      <c r="B27" s="117" t="s">
        <v>45</v>
      </c>
      <c r="C27" s="115" t="s">
        <v>27</v>
      </c>
      <c r="D27" s="115">
        <v>90</v>
      </c>
      <c r="E27" s="115" t="s">
        <v>46</v>
      </c>
      <c r="F27" s="116">
        <v>20000</v>
      </c>
      <c r="G27" s="13">
        <f t="shared" si="0"/>
        <v>1800000</v>
      </c>
    </row>
    <row r="28" spans="1:7" ht="12.75" customHeight="1">
      <c r="A28" s="19"/>
      <c r="B28" s="27" t="s">
        <v>47</v>
      </c>
      <c r="C28" s="28"/>
      <c r="D28" s="28"/>
      <c r="E28" s="28"/>
      <c r="F28" s="29"/>
      <c r="G28" s="30">
        <f>SUM(G21:G27)</f>
        <v>2760000</v>
      </c>
    </row>
    <row r="29" spans="1:7" ht="12" customHeight="1">
      <c r="A29" s="2"/>
      <c r="B29" s="20"/>
      <c r="C29" s="22"/>
      <c r="D29" s="22"/>
      <c r="E29" s="22"/>
      <c r="F29" s="31"/>
      <c r="G29" s="31"/>
    </row>
    <row r="30" spans="1:7" ht="12" customHeight="1">
      <c r="A30" s="2"/>
      <c r="B30" s="36"/>
      <c r="C30" s="37"/>
      <c r="D30" s="37"/>
      <c r="E30" s="37"/>
      <c r="F30" s="38"/>
      <c r="G30" s="38"/>
    </row>
    <row r="31" spans="1:7" ht="12" customHeight="1">
      <c r="A31" s="5"/>
      <c r="B31" s="32" t="s">
        <v>48</v>
      </c>
      <c r="C31" s="33"/>
      <c r="D31" s="34"/>
      <c r="E31" s="34"/>
      <c r="F31" s="35"/>
      <c r="G31" s="35"/>
    </row>
    <row r="32" spans="1:7" ht="24" customHeight="1">
      <c r="A32" s="5"/>
      <c r="B32" s="39" t="s">
        <v>26</v>
      </c>
      <c r="C32" s="39" t="s">
        <v>27</v>
      </c>
      <c r="D32" s="39" t="s">
        <v>28</v>
      </c>
      <c r="E32" s="39" t="s">
        <v>29</v>
      </c>
      <c r="F32" s="40" t="s">
        <v>30</v>
      </c>
      <c r="G32" s="39" t="s">
        <v>31</v>
      </c>
    </row>
    <row r="33" spans="1:11" ht="12.75" customHeight="1">
      <c r="A33" s="19"/>
      <c r="B33" s="114" t="s">
        <v>49</v>
      </c>
      <c r="C33" s="115" t="s">
        <v>50</v>
      </c>
      <c r="D33" s="115">
        <v>0.125</v>
      </c>
      <c r="E33" s="115" t="s">
        <v>51</v>
      </c>
      <c r="F33" s="116">
        <v>360000</v>
      </c>
      <c r="G33" s="13">
        <f t="shared" ref="G33:G35" si="1">(D33*F33)</f>
        <v>45000</v>
      </c>
    </row>
    <row r="34" spans="1:11" ht="12.75" customHeight="1">
      <c r="A34" s="19"/>
      <c r="B34" s="114" t="s">
        <v>52</v>
      </c>
      <c r="C34" s="115" t="s">
        <v>50</v>
      </c>
      <c r="D34" s="115">
        <v>0.25</v>
      </c>
      <c r="E34" s="115" t="s">
        <v>51</v>
      </c>
      <c r="F34" s="116">
        <v>200000</v>
      </c>
      <c r="G34" s="13">
        <f t="shared" si="1"/>
        <v>50000</v>
      </c>
    </row>
    <row r="35" spans="1:11" ht="12.75" customHeight="1">
      <c r="A35" s="19"/>
      <c r="B35" s="114" t="s">
        <v>53</v>
      </c>
      <c r="C35" s="115" t="s">
        <v>50</v>
      </c>
      <c r="D35" s="115">
        <v>0.5</v>
      </c>
      <c r="E35" s="115" t="s">
        <v>54</v>
      </c>
      <c r="F35" s="116">
        <v>160000</v>
      </c>
      <c r="G35" s="13">
        <f t="shared" si="1"/>
        <v>80000</v>
      </c>
    </row>
    <row r="36" spans="1:11" ht="12.75" customHeight="1">
      <c r="A36" s="5"/>
      <c r="B36" s="41" t="s">
        <v>55</v>
      </c>
      <c r="C36" s="42"/>
      <c r="D36" s="42"/>
      <c r="E36" s="42"/>
      <c r="F36" s="43"/>
      <c r="G36" s="44">
        <f>SUM(G33:G35)</f>
        <v>175000</v>
      </c>
    </row>
    <row r="37" spans="1:11" ht="12" customHeight="1">
      <c r="A37" s="2"/>
      <c r="B37" s="36"/>
      <c r="C37" s="37"/>
      <c r="D37" s="37"/>
      <c r="E37" s="37"/>
      <c r="F37" s="38"/>
      <c r="G37" s="38"/>
    </row>
    <row r="38" spans="1:11" ht="12" customHeight="1">
      <c r="A38" s="5"/>
      <c r="B38" s="32" t="s">
        <v>56</v>
      </c>
      <c r="C38" s="33"/>
      <c r="D38" s="34"/>
      <c r="E38" s="34"/>
      <c r="F38" s="35"/>
      <c r="G38" s="35"/>
    </row>
    <row r="39" spans="1:11" ht="24" customHeight="1">
      <c r="A39" s="5"/>
      <c r="B39" s="40" t="s">
        <v>57</v>
      </c>
      <c r="C39" s="40" t="s">
        <v>58</v>
      </c>
      <c r="D39" s="40" t="s">
        <v>59</v>
      </c>
      <c r="E39" s="40" t="s">
        <v>29</v>
      </c>
      <c r="F39" s="40" t="s">
        <v>30</v>
      </c>
      <c r="G39" s="40" t="s">
        <v>31</v>
      </c>
      <c r="K39" s="107"/>
    </row>
    <row r="40" spans="1:11" ht="12.75" customHeight="1">
      <c r="A40" s="19"/>
      <c r="B40" s="118" t="s">
        <v>60</v>
      </c>
      <c r="C40" s="119" t="s">
        <v>61</v>
      </c>
      <c r="D40" s="119">
        <v>200</v>
      </c>
      <c r="E40" s="119" t="s">
        <v>34</v>
      </c>
      <c r="F40" s="120">
        <v>900</v>
      </c>
      <c r="G40" s="45">
        <f>(D40*F40)*1.19</f>
        <v>214200</v>
      </c>
      <c r="K40" s="107"/>
    </row>
    <row r="41" spans="1:11" ht="12.75" customHeight="1">
      <c r="A41" s="19"/>
      <c r="B41" s="121" t="s">
        <v>62</v>
      </c>
      <c r="C41" s="122" t="s">
        <v>63</v>
      </c>
      <c r="D41" s="122">
        <v>6</v>
      </c>
      <c r="E41" s="122" t="s">
        <v>64</v>
      </c>
      <c r="F41" s="123">
        <v>9400</v>
      </c>
      <c r="G41" s="45">
        <f t="shared" ref="G41:G47" si="2">(D41*F41)*1.19</f>
        <v>67116</v>
      </c>
    </row>
    <row r="42" spans="1:11" ht="12.75" customHeight="1">
      <c r="A42" s="19"/>
      <c r="B42" s="121" t="s">
        <v>65</v>
      </c>
      <c r="C42" s="122" t="s">
        <v>63</v>
      </c>
      <c r="D42" s="122">
        <v>2</v>
      </c>
      <c r="E42" s="122" t="s">
        <v>66</v>
      </c>
      <c r="F42" s="123">
        <v>9000</v>
      </c>
      <c r="G42" s="45">
        <f t="shared" si="2"/>
        <v>21420</v>
      </c>
    </row>
    <row r="43" spans="1:11" ht="12.75" customHeight="1">
      <c r="A43" s="19"/>
      <c r="B43" s="121" t="s">
        <v>67</v>
      </c>
      <c r="C43" s="122" t="s">
        <v>63</v>
      </c>
      <c r="D43" s="122">
        <v>2</v>
      </c>
      <c r="E43" s="122" t="s">
        <v>66</v>
      </c>
      <c r="F43" s="123">
        <v>9000</v>
      </c>
      <c r="G43" s="45">
        <f t="shared" si="2"/>
        <v>21420</v>
      </c>
    </row>
    <row r="44" spans="1:11" ht="12.75" customHeight="1">
      <c r="A44" s="19"/>
      <c r="B44" s="121" t="s">
        <v>68</v>
      </c>
      <c r="C44" s="122" t="s">
        <v>61</v>
      </c>
      <c r="D44" s="122">
        <v>2</v>
      </c>
      <c r="E44" s="122" t="s">
        <v>69</v>
      </c>
      <c r="F44" s="123">
        <v>9500</v>
      </c>
      <c r="G44" s="45">
        <f t="shared" si="2"/>
        <v>22610</v>
      </c>
    </row>
    <row r="45" spans="1:11" ht="12.75" customHeight="1">
      <c r="A45" s="19"/>
      <c r="B45" s="121" t="s">
        <v>70</v>
      </c>
      <c r="C45" s="122" t="s">
        <v>63</v>
      </c>
      <c r="D45" s="122">
        <v>3</v>
      </c>
      <c r="E45" s="122" t="s">
        <v>54</v>
      </c>
      <c r="F45" s="123">
        <v>16000</v>
      </c>
      <c r="G45" s="45">
        <f t="shared" si="2"/>
        <v>57120</v>
      </c>
    </row>
    <row r="46" spans="1:11" ht="12.75" customHeight="1">
      <c r="A46" s="19"/>
      <c r="B46" s="121" t="s">
        <v>71</v>
      </c>
      <c r="C46" s="122" t="s">
        <v>63</v>
      </c>
      <c r="D46" s="122">
        <v>20</v>
      </c>
      <c r="E46" s="122" t="s">
        <v>72</v>
      </c>
      <c r="F46" s="123">
        <v>2000</v>
      </c>
      <c r="G46" s="45">
        <f t="shared" si="2"/>
        <v>47600</v>
      </c>
    </row>
    <row r="47" spans="1:11" ht="12.75" customHeight="1">
      <c r="A47" s="19"/>
      <c r="B47" s="121" t="s">
        <v>73</v>
      </c>
      <c r="C47" s="122" t="s">
        <v>63</v>
      </c>
      <c r="D47" s="122">
        <v>2</v>
      </c>
      <c r="E47" s="122" t="s">
        <v>74</v>
      </c>
      <c r="F47" s="123">
        <v>36000</v>
      </c>
      <c r="G47" s="45">
        <f t="shared" si="2"/>
        <v>85680</v>
      </c>
    </row>
    <row r="48" spans="1:11" ht="13.5" customHeight="1">
      <c r="A48" s="5"/>
      <c r="B48" s="46" t="s">
        <v>75</v>
      </c>
      <c r="C48" s="47"/>
      <c r="D48" s="47"/>
      <c r="E48" s="47"/>
      <c r="F48" s="48"/>
      <c r="G48" s="49">
        <f>SUM(G40:G47)</f>
        <v>537166</v>
      </c>
    </row>
    <row r="49" spans="1:7" ht="12" customHeight="1">
      <c r="A49" s="2"/>
      <c r="B49" s="36"/>
      <c r="C49" s="37"/>
      <c r="D49" s="37"/>
      <c r="E49" s="50"/>
      <c r="F49" s="38"/>
      <c r="G49" s="38"/>
    </row>
    <row r="50" spans="1:7" ht="12" customHeight="1">
      <c r="A50" s="2"/>
      <c r="B50" s="66"/>
      <c r="C50" s="66"/>
      <c r="D50" s="66"/>
      <c r="E50" s="66"/>
      <c r="F50" s="67"/>
      <c r="G50" s="67"/>
    </row>
    <row r="51" spans="1:7" ht="12" customHeight="1">
      <c r="A51" s="63"/>
      <c r="B51" s="68" t="s">
        <v>76</v>
      </c>
      <c r="C51" s="69"/>
      <c r="D51" s="69"/>
      <c r="E51" s="69"/>
      <c r="F51" s="69"/>
      <c r="G51" s="70">
        <f>G28+G36+G48</f>
        <v>3472166</v>
      </c>
    </row>
    <row r="52" spans="1:7" ht="12" customHeight="1">
      <c r="A52" s="63"/>
      <c r="B52" s="71" t="s">
        <v>77</v>
      </c>
      <c r="C52" s="52"/>
      <c r="D52" s="52"/>
      <c r="E52" s="52"/>
      <c r="F52" s="52"/>
      <c r="G52" s="72">
        <f>G51*0.05</f>
        <v>173608.30000000002</v>
      </c>
    </row>
    <row r="53" spans="1:7" ht="12" customHeight="1">
      <c r="A53" s="63"/>
      <c r="B53" s="73" t="s">
        <v>78</v>
      </c>
      <c r="C53" s="51"/>
      <c r="D53" s="51"/>
      <c r="E53" s="51"/>
      <c r="F53" s="51"/>
      <c r="G53" s="74">
        <f>G52+G51</f>
        <v>3645774.3</v>
      </c>
    </row>
    <row r="54" spans="1:7" ht="12" customHeight="1">
      <c r="A54" s="63"/>
      <c r="B54" s="71" t="s">
        <v>79</v>
      </c>
      <c r="C54" s="52"/>
      <c r="D54" s="52"/>
      <c r="E54" s="52"/>
      <c r="F54" s="52"/>
      <c r="G54" s="72">
        <f>G12</f>
        <v>14280000</v>
      </c>
    </row>
    <row r="55" spans="1:7" ht="12" customHeight="1">
      <c r="A55" s="63"/>
      <c r="B55" s="75" t="s">
        <v>80</v>
      </c>
      <c r="C55" s="76"/>
      <c r="D55" s="76"/>
      <c r="E55" s="76"/>
      <c r="F55" s="76"/>
      <c r="G55" s="77">
        <f>G54-G53</f>
        <v>10634225.699999999</v>
      </c>
    </row>
    <row r="56" spans="1:7" ht="12" customHeight="1">
      <c r="A56" s="63"/>
      <c r="B56" s="64" t="s">
        <v>81</v>
      </c>
      <c r="C56" s="65"/>
      <c r="D56" s="65"/>
      <c r="E56" s="65"/>
      <c r="F56" s="65"/>
      <c r="G56" s="60"/>
    </row>
    <row r="57" spans="1:7" ht="12.75" customHeight="1" thickBot="1">
      <c r="A57" s="63"/>
      <c r="B57" s="78"/>
      <c r="C57" s="65"/>
      <c r="D57" s="65"/>
      <c r="E57" s="65"/>
      <c r="F57" s="65"/>
      <c r="G57" s="60"/>
    </row>
    <row r="58" spans="1:7" ht="12" customHeight="1">
      <c r="A58" s="63"/>
      <c r="B58" s="90" t="s">
        <v>82</v>
      </c>
      <c r="C58" s="91"/>
      <c r="D58" s="91"/>
      <c r="E58" s="91"/>
      <c r="F58" s="92"/>
      <c r="G58" s="60"/>
    </row>
    <row r="59" spans="1:7" ht="12" customHeight="1">
      <c r="A59" s="63"/>
      <c r="B59" s="93" t="s">
        <v>83</v>
      </c>
      <c r="C59" s="62"/>
      <c r="D59" s="62"/>
      <c r="E59" s="62"/>
      <c r="F59" s="94"/>
      <c r="G59" s="60"/>
    </row>
    <row r="60" spans="1:7" ht="12" customHeight="1">
      <c r="A60" s="63"/>
      <c r="B60" s="93" t="s">
        <v>84</v>
      </c>
      <c r="C60" s="62"/>
      <c r="D60" s="62"/>
      <c r="E60" s="62"/>
      <c r="F60" s="94"/>
      <c r="G60" s="60"/>
    </row>
    <row r="61" spans="1:7" ht="12" customHeight="1">
      <c r="A61" s="63"/>
      <c r="B61" s="93" t="s">
        <v>85</v>
      </c>
      <c r="C61" s="62"/>
      <c r="D61" s="62"/>
      <c r="E61" s="62"/>
      <c r="F61" s="94"/>
      <c r="G61" s="60"/>
    </row>
    <row r="62" spans="1:7" ht="12" customHeight="1">
      <c r="A62" s="63"/>
      <c r="B62" s="93" t="s">
        <v>86</v>
      </c>
      <c r="C62" s="62"/>
      <c r="D62" s="62"/>
      <c r="E62" s="62"/>
      <c r="F62" s="94"/>
      <c r="G62" s="60"/>
    </row>
    <row r="63" spans="1:7" ht="12" customHeight="1">
      <c r="A63" s="63"/>
      <c r="B63" s="93" t="s">
        <v>87</v>
      </c>
      <c r="C63" s="62"/>
      <c r="D63" s="62"/>
      <c r="E63" s="62"/>
      <c r="F63" s="94"/>
      <c r="G63" s="60"/>
    </row>
    <row r="64" spans="1:7" ht="12.75" customHeight="1" thickBot="1">
      <c r="A64" s="63"/>
      <c r="B64" s="95" t="s">
        <v>88</v>
      </c>
      <c r="C64" s="96"/>
      <c r="D64" s="96"/>
      <c r="E64" s="96"/>
      <c r="F64" s="97"/>
      <c r="G64" s="60"/>
    </row>
    <row r="65" spans="1:7" ht="12.75" customHeight="1">
      <c r="A65" s="63"/>
      <c r="B65" s="88"/>
      <c r="C65" s="62"/>
      <c r="D65" s="62"/>
      <c r="E65" s="62"/>
      <c r="F65" s="62"/>
      <c r="G65" s="60"/>
    </row>
    <row r="66" spans="1:7" ht="15" customHeight="1" thickBot="1">
      <c r="A66" s="63"/>
      <c r="B66" s="124" t="s">
        <v>89</v>
      </c>
      <c r="C66" s="125"/>
      <c r="D66" s="87"/>
      <c r="E66" s="54"/>
      <c r="F66" s="54"/>
      <c r="G66" s="60"/>
    </row>
    <row r="67" spans="1:7" ht="12" customHeight="1">
      <c r="A67" s="63"/>
      <c r="B67" s="80" t="s">
        <v>90</v>
      </c>
      <c r="C67" s="55" t="s">
        <v>91</v>
      </c>
      <c r="D67" s="81" t="s">
        <v>92</v>
      </c>
      <c r="E67" s="54"/>
      <c r="F67" s="54"/>
      <c r="G67" s="60"/>
    </row>
    <row r="68" spans="1:7" ht="12" customHeight="1">
      <c r="A68" s="63"/>
      <c r="B68" s="82" t="s">
        <v>93</v>
      </c>
      <c r="C68" s="56">
        <f>G28</f>
        <v>2760000</v>
      </c>
      <c r="D68" s="83">
        <f>(C68/C74)</f>
        <v>0.75704082943368167</v>
      </c>
      <c r="E68" s="54"/>
      <c r="F68" s="54"/>
      <c r="G68" s="60"/>
    </row>
    <row r="69" spans="1:7" ht="12" customHeight="1">
      <c r="A69" s="63"/>
      <c r="B69" s="82" t="s">
        <v>94</v>
      </c>
      <c r="C69" s="56">
        <f>G29</f>
        <v>0</v>
      </c>
      <c r="D69" s="83">
        <v>0</v>
      </c>
      <c r="E69" s="54"/>
      <c r="F69" s="54"/>
      <c r="G69" s="60"/>
    </row>
    <row r="70" spans="1:7" ht="12" customHeight="1">
      <c r="A70" s="63"/>
      <c r="B70" s="82" t="s">
        <v>95</v>
      </c>
      <c r="C70" s="56">
        <f>G36</f>
        <v>175000</v>
      </c>
      <c r="D70" s="83">
        <f>(C70/C74)</f>
        <v>4.8000777228584889E-2</v>
      </c>
      <c r="E70" s="54"/>
      <c r="F70" s="54"/>
      <c r="G70" s="60"/>
    </row>
    <row r="71" spans="1:7" ht="12" customHeight="1">
      <c r="A71" s="63"/>
      <c r="B71" s="82" t="s">
        <v>57</v>
      </c>
      <c r="C71" s="56">
        <f>G48</f>
        <v>537166</v>
      </c>
      <c r="D71" s="83">
        <f>(C71/C74)</f>
        <v>0.14733934571868587</v>
      </c>
      <c r="E71" s="54"/>
      <c r="F71" s="54"/>
      <c r="G71" s="60"/>
    </row>
    <row r="72" spans="1:7" ht="12" customHeight="1">
      <c r="A72" s="63"/>
      <c r="B72" s="82" t="s">
        <v>96</v>
      </c>
      <c r="C72" s="57">
        <f>G49</f>
        <v>0</v>
      </c>
      <c r="D72" s="83">
        <f>(C72/C74)</f>
        <v>0</v>
      </c>
      <c r="E72" s="59"/>
      <c r="F72" s="59"/>
      <c r="G72" s="60"/>
    </row>
    <row r="73" spans="1:7" ht="12" customHeight="1">
      <c r="A73" s="63"/>
      <c r="B73" s="82" t="s">
        <v>97</v>
      </c>
      <c r="C73" s="57">
        <f>G52</f>
        <v>173608.30000000002</v>
      </c>
      <c r="D73" s="83">
        <f>(C73/C74)</f>
        <v>4.7619047619047623E-2</v>
      </c>
      <c r="E73" s="59"/>
      <c r="F73" s="59"/>
      <c r="G73" s="60"/>
    </row>
    <row r="74" spans="1:7" ht="12.75" customHeight="1" thickBot="1">
      <c r="A74" s="63"/>
      <c r="B74" s="84" t="s">
        <v>98</v>
      </c>
      <c r="C74" s="85">
        <f>SUM(C68:C73)</f>
        <v>3645774.3</v>
      </c>
      <c r="D74" s="86">
        <f>SUM(D68:D73)</f>
        <v>1</v>
      </c>
      <c r="E74" s="59"/>
      <c r="F74" s="59"/>
      <c r="G74" s="60"/>
    </row>
    <row r="75" spans="1:7" ht="12" customHeight="1">
      <c r="A75" s="63"/>
      <c r="B75" s="78"/>
      <c r="C75" s="65"/>
      <c r="D75" s="65"/>
      <c r="E75" s="65"/>
      <c r="F75" s="65"/>
      <c r="G75" s="60"/>
    </row>
    <row r="76" spans="1:7" ht="12.75" customHeight="1">
      <c r="A76" s="63"/>
      <c r="B76" s="79"/>
      <c r="C76" s="65"/>
      <c r="D76" s="65"/>
      <c r="E76" s="65"/>
      <c r="F76" s="65"/>
      <c r="G76" s="60"/>
    </row>
    <row r="77" spans="1:7" ht="12" customHeight="1" thickBot="1">
      <c r="A77" s="53"/>
      <c r="B77" s="99"/>
      <c r="C77" s="100" t="s">
        <v>99</v>
      </c>
      <c r="D77" s="101"/>
      <c r="E77" s="102"/>
      <c r="F77" s="58"/>
      <c r="G77" s="60"/>
    </row>
    <row r="78" spans="1:7" ht="12" customHeight="1">
      <c r="A78" s="63"/>
      <c r="B78" s="103" t="s">
        <v>100</v>
      </c>
      <c r="C78" s="104">
        <v>5800</v>
      </c>
      <c r="D78" s="104">
        <v>6000</v>
      </c>
      <c r="E78" s="105">
        <v>6500</v>
      </c>
      <c r="F78" s="98"/>
      <c r="G78" s="61"/>
    </row>
    <row r="79" spans="1:7" ht="12.75" customHeight="1" thickBot="1">
      <c r="A79" s="63"/>
      <c r="B79" s="84" t="s">
        <v>101</v>
      </c>
      <c r="C79" s="85">
        <f>(G53/C78)</f>
        <v>628.58177586206898</v>
      </c>
      <c r="D79" s="85">
        <f>(G53/D78)</f>
        <v>607.62905000000001</v>
      </c>
      <c r="E79" s="106">
        <f>(G53/E78)</f>
        <v>560.88835384615379</v>
      </c>
      <c r="F79" s="98"/>
      <c r="G79" s="61"/>
    </row>
    <row r="80" spans="1:7" ht="15.6" customHeight="1">
      <c r="A80" s="63"/>
      <c r="B80" s="89" t="s">
        <v>102</v>
      </c>
      <c r="C80" s="62"/>
      <c r="D80" s="62"/>
      <c r="E80" s="62"/>
      <c r="F80" s="62"/>
      <c r="G80" s="62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2022-06-29T14:14:37Z</dcterms:modified>
  <cp:category/>
  <cp:contentStatus/>
</cp:coreProperties>
</file>