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San Antonio/"/>
    </mc:Choice>
  </mc:AlternateContent>
  <xr:revisionPtr revIDLastSave="3" documentId="11_0AA01B7E841069787D753C646FC13BA7FDCD13A8" xr6:coauthVersionLast="47" xr6:coauthVersionMax="47" xr10:uidLastSave="{563B2DA2-C8E4-429A-B448-CD302C54EFFA}"/>
  <bookViews>
    <workbookView xWindow="-120" yWindow="-120" windowWidth="20730" windowHeight="11040" activeTab="1" xr2:uid="{00000000-000D-0000-FFFF-FFFF00000000}"/>
  </bookViews>
  <sheets>
    <sheet name="PAPA CUARESMERA O GUARDA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9" i="2" l="1"/>
  <c r="G68" i="2"/>
  <c r="G67" i="2"/>
  <c r="G70" i="2" s="1"/>
  <c r="C93" i="2" s="1"/>
  <c r="G62" i="2"/>
  <c r="G60" i="2"/>
  <c r="G59" i="2"/>
  <c r="G58" i="2"/>
  <c r="G57" i="2"/>
  <c r="G55" i="2"/>
  <c r="G54" i="2"/>
  <c r="G53" i="2"/>
  <c r="G52" i="2"/>
  <c r="G50" i="2"/>
  <c r="G44" i="2"/>
  <c r="G43" i="2"/>
  <c r="G42" i="2"/>
  <c r="G41" i="2"/>
  <c r="G40" i="2"/>
  <c r="G39" i="2"/>
  <c r="G38" i="2"/>
  <c r="G33" i="2"/>
  <c r="G34" i="2" s="1"/>
  <c r="C90" i="2" s="1"/>
  <c r="G28" i="2"/>
  <c r="G27" i="2"/>
  <c r="G26" i="2"/>
  <c r="G25" i="2"/>
  <c r="G24" i="2"/>
  <c r="G23" i="2"/>
  <c r="G22" i="2"/>
  <c r="G21" i="2"/>
  <c r="G12" i="2"/>
  <c r="G75" i="2" s="1"/>
  <c r="G45" i="2" l="1"/>
  <c r="C91" i="2" s="1"/>
  <c r="G29" i="2"/>
  <c r="C89" i="2" s="1"/>
  <c r="G63" i="2"/>
  <c r="G71" i="2"/>
  <c r="G72" i="2" s="1"/>
  <c r="G73" i="2" s="1"/>
  <c r="G62" i="1"/>
  <c r="G74" i="2" l="1"/>
  <c r="G76" i="2" s="1"/>
  <c r="C94" i="2"/>
  <c r="G58" i="1"/>
  <c r="G59" i="1"/>
  <c r="C95" i="2" l="1"/>
  <c r="D94" i="2" s="1"/>
  <c r="G57" i="1"/>
  <c r="D101" i="2" l="1"/>
  <c r="D92" i="2"/>
  <c r="C101" i="2"/>
  <c r="E101" i="2"/>
  <c r="D89" i="2"/>
  <c r="D91" i="2"/>
  <c r="D90" i="2"/>
  <c r="D93" i="2"/>
  <c r="G70" i="1"/>
  <c r="G71" i="1"/>
  <c r="G53" i="1"/>
  <c r="G54" i="1"/>
  <c r="G55" i="1"/>
  <c r="D95" i="2" l="1"/>
  <c r="G24" i="1"/>
  <c r="G22" i="1"/>
  <c r="G23" i="1"/>
  <c r="G25" i="1"/>
  <c r="G26" i="1"/>
  <c r="G27" i="1"/>
  <c r="G28" i="1"/>
  <c r="G33" i="1"/>
  <c r="G34" i="1" s="1"/>
  <c r="C92" i="1" s="1"/>
  <c r="G69" i="1" l="1"/>
  <c r="G60" i="1"/>
  <c r="G52" i="1"/>
  <c r="G50" i="1"/>
  <c r="G44" i="1"/>
  <c r="G43" i="1"/>
  <c r="G42" i="1"/>
  <c r="G41" i="1"/>
  <c r="G40" i="1"/>
  <c r="G39" i="1"/>
  <c r="G38" i="1"/>
  <c r="G21" i="1"/>
  <c r="G12" i="1"/>
  <c r="G77" i="1" s="1"/>
  <c r="G72" i="1" l="1"/>
  <c r="C95" i="1"/>
  <c r="G29" i="1"/>
  <c r="C91" i="1" s="1"/>
  <c r="G65" i="1"/>
  <c r="G45" i="1"/>
  <c r="C93" i="1" s="1"/>
  <c r="G73" i="1" l="1"/>
  <c r="G74" i="1"/>
  <c r="G75" i="1" s="1"/>
  <c r="G76" i="1" l="1"/>
  <c r="C96" i="1"/>
  <c r="C97" i="1" l="1"/>
  <c r="D96" i="1" s="1"/>
  <c r="G78" i="1"/>
  <c r="D95" i="1" l="1"/>
  <c r="D94" i="1"/>
  <c r="D91" i="1"/>
  <c r="D93" i="1"/>
  <c r="D92" i="1"/>
  <c r="E103" i="1"/>
  <c r="C103" i="1"/>
  <c r="D103" i="1"/>
  <c r="D97" i="1" l="1"/>
</calcChain>
</file>

<file path=xl/sharedStrings.xml><?xml version="1.0" encoding="utf-8"?>
<sst xmlns="http://schemas.openxmlformats.org/spreadsheetml/2006/main" count="374" uniqueCount="132">
  <si>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</si>
  <si>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</si>
  <si>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</si>
  <si>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</si>
  <si>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</si>
  <si>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</si>
  <si>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</si>
  <si>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</si>
  <si>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</si>
  <si>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</si>
  <si>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</si>
  <si>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</si>
  <si>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</si>
  <si>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</si>
  <si>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</si>
  <si>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</si>
  <si>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</si>
  <si>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</si>
  <si>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</si>
  <si>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</si>
  <si>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</si>
  <si>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</si>
  <si>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</si>
  <si>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</si>
  <si>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</si>
  <si>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</si>
  <si>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</si>
  <si>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</si>
  <si>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</si>
  <si>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</si>
  <si>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</si>
  <si>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</si>
  <si>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</si>
  <si>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</si>
  <si>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</si>
  <si>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</si>
  <si>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</si>
  <si>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</si>
  <si>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</si>
  <si>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</si>
  <si>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</si>
  <si>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</si>
  <si>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</si>
  <si>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</si>
  <si>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</si>
  <si>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</si>
  <si>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</si>
  <si>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</si>
  <si>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</si>
  <si>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</si>
  <si>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</si>
  <si>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</si>
  <si>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</si>
  <si>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</si>
  <si>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</si>
  <si>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</si>
  <si>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</si>
  <si>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</si>
  <si>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</si>
  <si>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</si>
  <si>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</si>
  <si>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</si>
  <si>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</si>
  <si>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</si>
  <si>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</si>
  <si>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</si>
  <si>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</si>
  <si>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</si>
  <si>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</si>
  <si>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</si>
  <si>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</si>
  <si>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</si>
  <si>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</si>
  <si>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Valparaiso</t>
  </si>
  <si>
    <t>San Antonio</t>
  </si>
  <si>
    <t>Consumo</t>
  </si>
  <si>
    <t>RENDIMIENTO KG/HA</t>
  </si>
  <si>
    <t>Mayo/Junio</t>
  </si>
  <si>
    <t>Mayo/Junio 2021</t>
  </si>
  <si>
    <t>Aplicación Fertilizantes</t>
  </si>
  <si>
    <t>Control de Malezas (manual)</t>
  </si>
  <si>
    <t>Aplicación de Agroquímicos</t>
  </si>
  <si>
    <t>Riegos por surcos</t>
  </si>
  <si>
    <t>Abril/Mayo</t>
  </si>
  <si>
    <t>Aporcas</t>
  </si>
  <si>
    <t>Febrero/Mayo</t>
  </si>
  <si>
    <t>Febrero / Abril</t>
  </si>
  <si>
    <t>Febrero / Marzo</t>
  </si>
  <si>
    <t>Junio/ Julio</t>
  </si>
  <si>
    <t>Rastraje</t>
  </si>
  <si>
    <t>Acequiadura</t>
  </si>
  <si>
    <t>Aplicación de Pesticidas</t>
  </si>
  <si>
    <t>Aplicación de Fertilizantes</t>
  </si>
  <si>
    <t>Trasporte de Insumos y Cosecha</t>
  </si>
  <si>
    <t>Corte Follaje c/Rana</t>
  </si>
  <si>
    <t>Siembra manual</t>
  </si>
  <si>
    <t>Febrero/Marzo</t>
  </si>
  <si>
    <t>Marzo/Abril</t>
  </si>
  <si>
    <t>Febrero/ Julio</t>
  </si>
  <si>
    <t>KG</t>
  </si>
  <si>
    <t>TOTAL DE COSTOS DIRECTOS</t>
  </si>
  <si>
    <t>Traslado a punto de  venta</t>
  </si>
  <si>
    <t>2.- Precios de Insumos son en lugar de compras (Bodega)</t>
  </si>
  <si>
    <t>3,- Precios de produccion son puesto en Centro de Venta (Lo Valledor/ Vega Central) otros similares en la region</t>
  </si>
  <si>
    <t>Rendimiento (10x1)</t>
  </si>
  <si>
    <t>Costo Unitario KG/Ha</t>
  </si>
  <si>
    <t>Kg.</t>
  </si>
  <si>
    <t>Nitrato de Potasio</t>
  </si>
  <si>
    <t>Sencor 480 SC</t>
  </si>
  <si>
    <t>Zero 5 EC</t>
  </si>
  <si>
    <t xml:space="preserve">Coragen </t>
  </si>
  <si>
    <t>FUNGICIDA</t>
  </si>
  <si>
    <t>Frutaliv</t>
  </si>
  <si>
    <t>Sacos (envase)</t>
  </si>
  <si>
    <t>Junio</t>
  </si>
  <si>
    <t>Pita para cocer</t>
  </si>
  <si>
    <t>Ro/Kg</t>
  </si>
  <si>
    <t>Asterix,  Cardinal</t>
  </si>
  <si>
    <t>Febrero</t>
  </si>
  <si>
    <t>Enero Junio</t>
  </si>
  <si>
    <t>Febrero/Junio</t>
  </si>
  <si>
    <t>Papa Consumo</t>
  </si>
  <si>
    <t>Enero/Febrero</t>
  </si>
  <si>
    <t>Enero/ Febrero</t>
  </si>
  <si>
    <t xml:space="preserve">Manzate 80 WP </t>
  </si>
  <si>
    <t xml:space="preserve">PRECIO ESPERADO ($/KG) </t>
  </si>
  <si>
    <t>NORMAL</t>
  </si>
  <si>
    <t>OPTIMISTA</t>
  </si>
  <si>
    <t>PESIMISTA</t>
  </si>
  <si>
    <t>ITEMS</t>
  </si>
  <si>
    <t>Fosfato diamónico</t>
  </si>
  <si>
    <t>Cosechador /  Ensacador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</si>
</sst>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_ ;_ * \-#,##0.0_ ;_ * &quot;-&quot;_ ;_ @_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9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41" fontId="2" fillId="2" borderId="15" xfId="1" applyFont="1" applyFill="1" applyBorder="1" applyAlignment="1">
      <alignment vertical="center"/>
    </xf>
    <xf numFmtId="41" fontId="13" fillId="2" borderId="6" xfId="0" applyNumberFormat="1" applyFont="1" applyFill="1" applyBorder="1" applyAlignment="1">
      <alignment vertical="center"/>
    </xf>
    <xf numFmtId="41" fontId="4" fillId="2" borderId="6" xfId="1" applyFont="1" applyFill="1" applyBorder="1" applyAlignment="1"/>
    <xf numFmtId="41" fontId="4" fillId="2" borderId="6" xfId="1" applyFont="1" applyFill="1" applyBorder="1" applyAlignment="1">
      <alignment horizontal="center"/>
    </xf>
    <xf numFmtId="0" fontId="4" fillId="10" borderId="52" xfId="0" applyFont="1" applyFill="1" applyBorder="1" applyAlignment="1">
      <alignment horizontal="center"/>
    </xf>
    <xf numFmtId="3" fontId="4" fillId="10" borderId="52" xfId="0" applyNumberFormat="1" applyFont="1" applyFill="1" applyBorder="1" applyAlignment="1"/>
    <xf numFmtId="168" fontId="4" fillId="10" borderId="52" xfId="1" applyNumberFormat="1" applyFont="1" applyFill="1" applyBorder="1" applyAlignment="1"/>
    <xf numFmtId="168" fontId="4" fillId="2" borderId="19" xfId="1" applyNumberFormat="1" applyFont="1" applyFill="1" applyBorder="1" applyAlignment="1"/>
    <xf numFmtId="49" fontId="4" fillId="10" borderId="52" xfId="0" applyNumberFormat="1" applyFont="1" applyFill="1" applyBorder="1" applyAlignment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20" fillId="0" borderId="53" xfId="0" applyNumberFormat="1" applyFont="1" applyBorder="1" applyAlignment="1"/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9" fillId="3" borderId="53" xfId="0" applyNumberFormat="1" applyFont="1" applyFill="1" applyBorder="1" applyAlignment="1">
      <alignment vertical="center"/>
    </xf>
    <xf numFmtId="0" fontId="9" fillId="3" borderId="53" xfId="0" applyFont="1" applyFill="1" applyBorder="1" applyAlignment="1">
      <alignment horizontal="center" vertical="center"/>
    </xf>
    <xf numFmtId="0" fontId="12" fillId="0" borderId="57" xfId="0" applyNumberFormat="1" applyFont="1" applyBorder="1" applyAlignment="1"/>
    <xf numFmtId="0" fontId="12" fillId="0" borderId="57" xfId="0" applyNumberFormat="1" applyFont="1" applyBorder="1" applyAlignment="1">
      <alignment horizontal="center"/>
    </xf>
    <xf numFmtId="0" fontId="12" fillId="0" borderId="53" xfId="0" applyNumberFormat="1" applyFont="1" applyBorder="1" applyAlignment="1"/>
    <xf numFmtId="0" fontId="12" fillId="0" borderId="53" xfId="0" applyNumberFormat="1" applyFont="1" applyBorder="1" applyAlignment="1">
      <alignment horizontal="center"/>
    </xf>
    <xf numFmtId="165" fontId="4" fillId="2" borderId="56" xfId="0" applyNumberFormat="1" applyFont="1" applyFill="1" applyBorder="1" applyAlignment="1">
      <alignment horizontal="center"/>
    </xf>
    <xf numFmtId="168" fontId="4" fillId="2" borderId="6" xfId="1" applyNumberFormat="1" applyFont="1" applyFill="1" applyBorder="1" applyAlignment="1">
      <alignment horizontal="center"/>
    </xf>
    <xf numFmtId="0" fontId="7" fillId="3" borderId="61" xfId="0" applyFont="1" applyFill="1" applyBorder="1" applyAlignment="1">
      <alignment vertical="center"/>
    </xf>
    <xf numFmtId="3" fontId="4" fillId="2" borderId="52" xfId="0" applyNumberFormat="1" applyFont="1" applyFill="1" applyBorder="1" applyAlignment="1">
      <alignment horizontal="right" wrapText="1"/>
    </xf>
    <xf numFmtId="3" fontId="2" fillId="2" borderId="62" xfId="0" applyNumberFormat="1" applyFont="1" applyFill="1" applyBorder="1" applyAlignment="1"/>
    <xf numFmtId="0" fontId="9" fillId="3" borderId="63" xfId="0" applyFont="1" applyFill="1" applyBorder="1" applyAlignment="1">
      <alignment vertical="center"/>
    </xf>
    <xf numFmtId="0" fontId="20" fillId="0" borderId="57" xfId="0" applyNumberFormat="1" applyFont="1" applyBorder="1" applyAlignment="1"/>
    <xf numFmtId="0" fontId="9" fillId="3" borderId="64" xfId="0" applyFont="1" applyFill="1" applyBorder="1" applyAlignment="1">
      <alignment vertical="center"/>
    </xf>
    <xf numFmtId="0" fontId="7" fillId="3" borderId="65" xfId="0" applyFont="1" applyFill="1" applyBorder="1" applyAlignment="1">
      <alignment vertical="center"/>
    </xf>
    <xf numFmtId="0" fontId="3" fillId="3" borderId="65" xfId="0" applyFont="1" applyFill="1" applyBorder="1" applyAlignment="1">
      <alignment vertical="center"/>
    </xf>
    <xf numFmtId="41" fontId="2" fillId="2" borderId="55" xfId="0" applyNumberFormat="1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horizontal="right"/>
    </xf>
    <xf numFmtId="3" fontId="4" fillId="2" borderId="58" xfId="0" applyNumberFormat="1" applyFont="1" applyFill="1" applyBorder="1" applyAlignment="1">
      <alignment horizontal="right"/>
    </xf>
    <xf numFmtId="3" fontId="4" fillId="2" borderId="57" xfId="0" applyNumberFormat="1" applyFont="1" applyFill="1" applyBorder="1" applyAlignment="1">
      <alignment horizontal="right"/>
    </xf>
    <xf numFmtId="41" fontId="13" fillId="8" borderId="67" xfId="1" applyFont="1" applyFill="1" applyBorder="1" applyAlignment="1">
      <alignment horizontal="center" vertical="center"/>
    </xf>
    <xf numFmtId="41" fontId="13" fillId="8" borderId="50" xfId="1" applyFont="1" applyFill="1" applyBorder="1" applyAlignment="1">
      <alignment horizontal="center" vertical="center"/>
    </xf>
    <xf numFmtId="41" fontId="13" fillId="8" borderId="51" xfId="1" applyFont="1" applyFill="1" applyBorder="1" applyAlignment="1">
      <alignment horizontal="center" vertical="center"/>
    </xf>
    <xf numFmtId="0" fontId="1" fillId="5" borderId="68" xfId="0" applyFont="1" applyFill="1" applyBorder="1" applyAlignment="1">
      <alignment vertical="center"/>
    </xf>
    <xf numFmtId="0" fontId="1" fillId="3" borderId="65" xfId="0" applyFont="1" applyFill="1" applyBorder="1" applyAlignment="1">
      <alignment vertical="center"/>
    </xf>
    <xf numFmtId="0" fontId="1" fillId="5" borderId="65" xfId="0" applyFont="1" applyFill="1" applyBorder="1" applyAlignment="1">
      <alignment vertical="center"/>
    </xf>
    <xf numFmtId="0" fontId="10" fillId="5" borderId="69" xfId="0" applyFont="1" applyFill="1" applyBorder="1" applyAlignment="1">
      <alignment vertical="center"/>
    </xf>
    <xf numFmtId="166" fontId="1" fillId="3" borderId="70" xfId="0" applyNumberFormat="1" applyFont="1" applyFill="1" applyBorder="1" applyAlignment="1">
      <alignment vertical="center"/>
    </xf>
    <xf numFmtId="49" fontId="13" fillId="10" borderId="49" xfId="0" applyNumberFormat="1" applyFont="1" applyFill="1" applyBorder="1" applyAlignment="1">
      <alignment vertical="center"/>
    </xf>
    <xf numFmtId="41" fontId="13" fillId="10" borderId="58" xfId="1" applyFont="1" applyFill="1" applyBorder="1" applyAlignment="1">
      <alignment vertical="center"/>
    </xf>
    <xf numFmtId="41" fontId="13" fillId="10" borderId="66" xfId="1" applyFont="1" applyFill="1" applyBorder="1" applyAlignment="1">
      <alignment vertical="center"/>
    </xf>
    <xf numFmtId="49" fontId="13" fillId="10" borderId="34" xfId="0" applyNumberFormat="1" applyFont="1" applyFill="1" applyBorder="1" applyAlignment="1">
      <alignment vertical="center"/>
    </xf>
    <xf numFmtId="167" fontId="13" fillId="10" borderId="35" xfId="0" applyNumberFormat="1" applyFont="1" applyFill="1" applyBorder="1" applyAlignment="1">
      <alignment vertical="center"/>
    </xf>
    <xf numFmtId="167" fontId="13" fillId="10" borderId="36" xfId="0" applyNumberFormat="1" applyFont="1" applyFill="1" applyBorder="1" applyAlignment="1">
      <alignment vertical="center"/>
    </xf>
    <xf numFmtId="0" fontId="2" fillId="11" borderId="60" xfId="0" applyNumberFormat="1" applyFont="1" applyFill="1" applyBorder="1" applyAlignment="1"/>
    <xf numFmtId="49" fontId="8" fillId="10" borderId="6" xfId="0" applyNumberFormat="1" applyFont="1" applyFill="1" applyBorder="1" applyAlignment="1"/>
    <xf numFmtId="0" fontId="4" fillId="10" borderId="6" xfId="0" applyFont="1" applyFill="1" applyBorder="1" applyAlignment="1">
      <alignment horizontal="center"/>
    </xf>
    <xf numFmtId="41" fontId="4" fillId="10" borderId="6" xfId="1" applyFont="1" applyFill="1" applyBorder="1" applyAlignment="1"/>
    <xf numFmtId="3" fontId="4" fillId="10" borderId="6" xfId="0" applyNumberFormat="1" applyFont="1" applyFill="1" applyBorder="1" applyAlignment="1"/>
    <xf numFmtId="49" fontId="8" fillId="10" borderId="52" xfId="0" applyNumberFormat="1" applyFont="1" applyFill="1" applyBorder="1" applyAlignment="1"/>
    <xf numFmtId="10" fontId="15" fillId="2" borderId="33" xfId="0" applyNumberFormat="1" applyFont="1" applyFill="1" applyBorder="1" applyAlignment="1"/>
    <xf numFmtId="49" fontId="8" fillId="10" borderId="6" xfId="0" applyNumberFormat="1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/>
    <xf numFmtId="49" fontId="4" fillId="0" borderId="19" xfId="0" applyNumberFormat="1" applyFont="1" applyFill="1" applyBorder="1" applyAlignment="1"/>
    <xf numFmtId="3" fontId="21" fillId="10" borderId="6" xfId="0" applyNumberFormat="1" applyFont="1" applyFill="1" applyBorder="1" applyAlignment="1"/>
    <xf numFmtId="166" fontId="1" fillId="5" borderId="71" xfId="0" applyNumberFormat="1" applyFont="1" applyFill="1" applyBorder="1" applyAlignment="1">
      <alignment vertical="center"/>
    </xf>
    <xf numFmtId="166" fontId="1" fillId="3" borderId="72" xfId="0" applyNumberFormat="1" applyFont="1" applyFill="1" applyBorder="1" applyAlignment="1">
      <alignment vertical="center"/>
    </xf>
    <xf numFmtId="166" fontId="1" fillId="5" borderId="72" xfId="0" applyNumberFormat="1" applyFont="1" applyFill="1" applyBorder="1" applyAlignment="1">
      <alignment vertical="center"/>
    </xf>
    <xf numFmtId="166" fontId="1" fillId="6" borderId="73" xfId="0" applyNumberFormat="1" applyFont="1" applyFill="1" applyBorder="1" applyAlignment="1">
      <alignment vertical="center"/>
    </xf>
    <xf numFmtId="166" fontId="1" fillId="5" borderId="74" xfId="0" applyNumberFormat="1" applyFont="1" applyFill="1" applyBorder="1" applyAlignment="1">
      <alignment vertical="center"/>
    </xf>
    <xf numFmtId="166" fontId="1" fillId="3" borderId="75" xfId="0" applyNumberFormat="1" applyFont="1" applyFill="1" applyBorder="1" applyAlignment="1">
      <alignment vertical="center"/>
    </xf>
    <xf numFmtId="166" fontId="1" fillId="5" borderId="75" xfId="0" applyNumberFormat="1" applyFont="1" applyFill="1" applyBorder="1" applyAlignment="1">
      <alignment vertical="center"/>
    </xf>
    <xf numFmtId="166" fontId="1" fillId="6" borderId="76" xfId="0" applyNumberFormat="1" applyFont="1" applyFill="1" applyBorder="1" applyAlignment="1">
      <alignment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701675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3175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88645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opLeftCell="A61" zoomScale="120" zoomScaleNormal="120" workbookViewId="0">
      <selection activeCell="B60" sqref="B6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10.710937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121</v>
      </c>
      <c r="D9" s="8"/>
      <c r="E9" s="190" t="s">
        <v>76</v>
      </c>
      <c r="F9" s="191"/>
      <c r="G9" s="177">
        <v>26000</v>
      </c>
    </row>
    <row r="10" spans="1:7" ht="38.25" customHeight="1" x14ac:dyDescent="0.25">
      <c r="A10" s="5"/>
      <c r="B10" s="9" t="s">
        <v>1</v>
      </c>
      <c r="C10" s="10" t="s">
        <v>117</v>
      </c>
      <c r="D10" s="11"/>
      <c r="E10" s="188" t="s">
        <v>2</v>
      </c>
      <c r="F10" s="189"/>
      <c r="G10" s="13" t="s">
        <v>78</v>
      </c>
    </row>
    <row r="11" spans="1:7" ht="18" customHeight="1" x14ac:dyDescent="0.25">
      <c r="A11" s="5"/>
      <c r="B11" s="9" t="s">
        <v>3</v>
      </c>
      <c r="C11" s="13" t="s">
        <v>4</v>
      </c>
      <c r="D11" s="11"/>
      <c r="E11" s="188" t="s">
        <v>125</v>
      </c>
      <c r="F11" s="189"/>
      <c r="G11" s="14">
        <v>500</v>
      </c>
    </row>
    <row r="12" spans="1:7" ht="11.25" customHeight="1" x14ac:dyDescent="0.25">
      <c r="A12" s="5"/>
      <c r="B12" s="9" t="s">
        <v>5</v>
      </c>
      <c r="C12" s="15" t="s">
        <v>73</v>
      </c>
      <c r="D12" s="11"/>
      <c r="E12" s="16" t="s">
        <v>6</v>
      </c>
      <c r="F12" s="17"/>
      <c r="G12" s="18">
        <f>(G9*G11)</f>
        <v>13000000</v>
      </c>
    </row>
    <row r="13" spans="1:7" ht="11.25" customHeight="1" x14ac:dyDescent="0.25">
      <c r="A13" s="5"/>
      <c r="B13" s="9" t="s">
        <v>7</v>
      </c>
      <c r="C13" s="13" t="s">
        <v>74</v>
      </c>
      <c r="D13" s="11"/>
      <c r="E13" s="188" t="s">
        <v>8</v>
      </c>
      <c r="F13" s="189"/>
      <c r="G13" s="13" t="s">
        <v>75</v>
      </c>
    </row>
    <row r="14" spans="1:7" ht="13.5" customHeight="1" x14ac:dyDescent="0.25">
      <c r="A14" s="5"/>
      <c r="B14" s="9" t="s">
        <v>9</v>
      </c>
      <c r="C14" s="13" t="s">
        <v>71</v>
      </c>
      <c r="D14" s="11"/>
      <c r="E14" s="188" t="s">
        <v>10</v>
      </c>
      <c r="F14" s="189"/>
      <c r="G14" s="13" t="s">
        <v>88</v>
      </c>
    </row>
    <row r="15" spans="1:7" ht="25.5" customHeight="1" x14ac:dyDescent="0.25">
      <c r="A15" s="5"/>
      <c r="B15" s="9" t="s">
        <v>11</v>
      </c>
      <c r="C15" s="19">
        <v>44567</v>
      </c>
      <c r="D15" s="11"/>
      <c r="E15" s="192" t="s">
        <v>12</v>
      </c>
      <c r="F15" s="193"/>
      <c r="G15" s="15" t="s">
        <v>13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11" ht="12" customHeight="1" x14ac:dyDescent="0.25">
      <c r="A17" s="25"/>
      <c r="B17" s="194" t="s">
        <v>14</v>
      </c>
      <c r="C17" s="195"/>
      <c r="D17" s="195"/>
      <c r="E17" s="195"/>
      <c r="F17" s="195"/>
      <c r="G17" s="195"/>
    </row>
    <row r="18" spans="1:11" ht="12" customHeight="1" x14ac:dyDescent="0.25">
      <c r="A18" s="2"/>
      <c r="B18" s="26"/>
      <c r="C18" s="27"/>
      <c r="D18" s="27"/>
      <c r="E18" s="27"/>
      <c r="F18" s="28"/>
      <c r="G18" s="28"/>
    </row>
    <row r="19" spans="1:11" ht="12" customHeight="1" x14ac:dyDescent="0.25">
      <c r="A19" s="5"/>
      <c r="B19" s="29" t="s">
        <v>15</v>
      </c>
      <c r="C19" s="30"/>
      <c r="D19" s="31"/>
      <c r="E19" s="31"/>
      <c r="F19" s="31"/>
      <c r="G19" s="31"/>
    </row>
    <row r="20" spans="1:11" ht="24" customHeight="1" x14ac:dyDescent="0.25">
      <c r="A20" s="25"/>
      <c r="B20" s="32" t="s">
        <v>16</v>
      </c>
      <c r="C20" s="32" t="s">
        <v>17</v>
      </c>
      <c r="D20" s="32" t="s">
        <v>18</v>
      </c>
      <c r="E20" s="32" t="s">
        <v>19</v>
      </c>
      <c r="F20" s="32" t="s">
        <v>20</v>
      </c>
      <c r="G20" s="32" t="s">
        <v>21</v>
      </c>
    </row>
    <row r="21" spans="1:11" ht="12.75" customHeight="1" x14ac:dyDescent="0.25">
      <c r="A21" s="25"/>
      <c r="B21" s="12" t="s">
        <v>22</v>
      </c>
      <c r="C21" s="33" t="s">
        <v>23</v>
      </c>
      <c r="D21" s="107">
        <v>1</v>
      </c>
      <c r="E21" s="33" t="s">
        <v>119</v>
      </c>
      <c r="F21" s="106">
        <v>25000</v>
      </c>
      <c r="G21" s="18">
        <f>(D21*F21)</f>
        <v>25000</v>
      </c>
    </row>
    <row r="22" spans="1:11" ht="12.75" customHeight="1" x14ac:dyDescent="0.25">
      <c r="A22" s="25"/>
      <c r="B22" s="104" t="s">
        <v>31</v>
      </c>
      <c r="C22" s="33" t="s">
        <v>23</v>
      </c>
      <c r="D22" s="107">
        <v>2</v>
      </c>
      <c r="E22" s="33" t="s">
        <v>85</v>
      </c>
      <c r="F22" s="106">
        <v>25000</v>
      </c>
      <c r="G22" s="18">
        <f t="shared" ref="G22:G28" si="0">(D22*F22)</f>
        <v>50000</v>
      </c>
    </row>
    <row r="23" spans="1:11" ht="12.75" customHeight="1" x14ac:dyDescent="0.25">
      <c r="A23" s="25"/>
      <c r="B23" s="104" t="s">
        <v>79</v>
      </c>
      <c r="C23" s="33" t="s">
        <v>23</v>
      </c>
      <c r="D23" s="107">
        <v>2</v>
      </c>
      <c r="E23" s="33" t="s">
        <v>86</v>
      </c>
      <c r="F23" s="106">
        <v>25000</v>
      </c>
      <c r="G23" s="18">
        <f t="shared" si="0"/>
        <v>50000</v>
      </c>
    </row>
    <row r="24" spans="1:11" ht="12.75" customHeight="1" x14ac:dyDescent="0.25">
      <c r="A24" s="25"/>
      <c r="B24" s="104" t="s">
        <v>95</v>
      </c>
      <c r="C24" s="33" t="s">
        <v>23</v>
      </c>
      <c r="D24" s="107">
        <v>3</v>
      </c>
      <c r="E24" s="33" t="s">
        <v>118</v>
      </c>
      <c r="F24" s="106">
        <v>25000</v>
      </c>
      <c r="G24" s="18">
        <f t="shared" si="0"/>
        <v>75000</v>
      </c>
    </row>
    <row r="25" spans="1:11" ht="12.75" customHeight="1" x14ac:dyDescent="0.25">
      <c r="A25" s="25"/>
      <c r="B25" s="104" t="s">
        <v>80</v>
      </c>
      <c r="C25" s="33" t="s">
        <v>23</v>
      </c>
      <c r="D25" s="107">
        <v>2</v>
      </c>
      <c r="E25" s="33" t="s">
        <v>87</v>
      </c>
      <c r="F25" s="106">
        <v>25000</v>
      </c>
      <c r="G25" s="18">
        <f t="shared" si="0"/>
        <v>50000</v>
      </c>
    </row>
    <row r="26" spans="1:11" ht="12.75" customHeight="1" x14ac:dyDescent="0.25">
      <c r="A26" s="25"/>
      <c r="B26" s="104" t="s">
        <v>81</v>
      </c>
      <c r="C26" s="33" t="s">
        <v>23</v>
      </c>
      <c r="D26" s="107">
        <v>2</v>
      </c>
      <c r="E26" s="33" t="s">
        <v>120</v>
      </c>
      <c r="F26" s="106">
        <v>25000</v>
      </c>
      <c r="G26" s="18">
        <f t="shared" si="0"/>
        <v>50000</v>
      </c>
    </row>
    <row r="27" spans="1:11" ht="12.75" customHeight="1" x14ac:dyDescent="0.25">
      <c r="A27" s="25"/>
      <c r="B27" s="12" t="s">
        <v>82</v>
      </c>
      <c r="C27" s="33" t="s">
        <v>23</v>
      </c>
      <c r="D27" s="107">
        <v>5</v>
      </c>
      <c r="E27" s="33" t="s">
        <v>85</v>
      </c>
      <c r="F27" s="106">
        <v>25000</v>
      </c>
      <c r="G27" s="18">
        <f t="shared" si="0"/>
        <v>125000</v>
      </c>
    </row>
    <row r="28" spans="1:11" ht="12.75" customHeight="1" x14ac:dyDescent="0.25">
      <c r="A28" s="25"/>
      <c r="B28" s="104" t="s">
        <v>131</v>
      </c>
      <c r="C28" s="33" t="s">
        <v>23</v>
      </c>
      <c r="D28" s="107">
        <v>40</v>
      </c>
      <c r="E28" s="33" t="s">
        <v>88</v>
      </c>
      <c r="F28" s="106">
        <v>30000</v>
      </c>
      <c r="G28" s="137">
        <f t="shared" si="0"/>
        <v>1200000</v>
      </c>
    </row>
    <row r="29" spans="1:11" ht="12.75" customHeight="1" x14ac:dyDescent="0.25">
      <c r="A29" s="25"/>
      <c r="B29" s="34" t="s">
        <v>24</v>
      </c>
      <c r="C29" s="35"/>
      <c r="D29" s="35"/>
      <c r="E29" s="35"/>
      <c r="F29" s="136"/>
      <c r="G29" s="155">
        <f>SUM(G21:G28)</f>
        <v>1625000</v>
      </c>
    </row>
    <row r="30" spans="1:11" ht="12" customHeight="1" x14ac:dyDescent="0.25">
      <c r="A30" s="2"/>
      <c r="B30" s="26"/>
      <c r="C30" s="28"/>
      <c r="D30" s="28"/>
      <c r="E30" s="28"/>
      <c r="F30" s="36"/>
      <c r="G30" s="138"/>
    </row>
    <row r="31" spans="1:11" ht="12" customHeight="1" x14ac:dyDescent="0.25">
      <c r="A31" s="5"/>
      <c r="B31" s="37" t="s">
        <v>25</v>
      </c>
      <c r="C31" s="38"/>
      <c r="D31" s="39"/>
      <c r="E31" s="39"/>
      <c r="F31" s="40"/>
      <c r="G31" s="40"/>
    </row>
    <row r="32" spans="1:11" ht="24" customHeight="1" x14ac:dyDescent="0.25">
      <c r="A32" s="5"/>
      <c r="B32" s="41" t="s">
        <v>16</v>
      </c>
      <c r="C32" s="42" t="s">
        <v>17</v>
      </c>
      <c r="D32" s="42" t="s">
        <v>18</v>
      </c>
      <c r="E32" s="41" t="s">
        <v>19</v>
      </c>
      <c r="F32" s="42" t="s">
        <v>20</v>
      </c>
      <c r="G32" s="41" t="s">
        <v>21</v>
      </c>
      <c r="K32" s="1">
        <v>0</v>
      </c>
    </row>
    <row r="33" spans="1:11" ht="12" customHeight="1" x14ac:dyDescent="0.25">
      <c r="A33" s="5"/>
      <c r="B33" s="43" t="s">
        <v>84</v>
      </c>
      <c r="C33" s="44" t="s">
        <v>72</v>
      </c>
      <c r="D33" s="44">
        <v>4</v>
      </c>
      <c r="E33" s="44" t="s">
        <v>83</v>
      </c>
      <c r="F33" s="108">
        <v>40000</v>
      </c>
      <c r="G33" s="144">
        <f>D33*F33</f>
        <v>160000</v>
      </c>
    </row>
    <row r="34" spans="1:11" ht="12" customHeight="1" x14ac:dyDescent="0.25">
      <c r="A34" s="5"/>
      <c r="B34" s="45" t="s">
        <v>26</v>
      </c>
      <c r="C34" s="46"/>
      <c r="D34" s="46"/>
      <c r="E34" s="46"/>
      <c r="F34" s="143"/>
      <c r="G34" s="155">
        <f>G33</f>
        <v>160000</v>
      </c>
    </row>
    <row r="35" spans="1:11" ht="12" customHeight="1" x14ac:dyDescent="0.25">
      <c r="A35" s="2"/>
      <c r="B35" s="47"/>
      <c r="C35" s="48"/>
      <c r="D35" s="48"/>
      <c r="E35" s="48"/>
      <c r="F35" s="49"/>
      <c r="G35" s="138"/>
    </row>
    <row r="36" spans="1:11" ht="12" customHeight="1" x14ac:dyDescent="0.25">
      <c r="A36" s="5"/>
      <c r="B36" s="37" t="s">
        <v>27</v>
      </c>
      <c r="C36" s="38"/>
      <c r="D36" s="39"/>
      <c r="E36" s="39"/>
      <c r="F36" s="40"/>
      <c r="G36" s="40"/>
    </row>
    <row r="37" spans="1:11" ht="24" customHeight="1" x14ac:dyDescent="0.25">
      <c r="A37" s="5"/>
      <c r="B37" s="50" t="s">
        <v>16</v>
      </c>
      <c r="C37" s="50" t="s">
        <v>17</v>
      </c>
      <c r="D37" s="50" t="s">
        <v>18</v>
      </c>
      <c r="E37" s="50" t="s">
        <v>19</v>
      </c>
      <c r="F37" s="51" t="s">
        <v>20</v>
      </c>
      <c r="G37" s="50" t="s">
        <v>21</v>
      </c>
    </row>
    <row r="38" spans="1:11" ht="12.75" customHeight="1" x14ac:dyDescent="0.25">
      <c r="A38" s="25"/>
      <c r="B38" s="12" t="s">
        <v>29</v>
      </c>
      <c r="C38" s="33" t="s">
        <v>28</v>
      </c>
      <c r="D38" s="107">
        <v>1</v>
      </c>
      <c r="E38" s="33" t="s">
        <v>122</v>
      </c>
      <c r="F38" s="18">
        <v>80000</v>
      </c>
      <c r="G38" s="18">
        <f t="shared" ref="G38:G44" si="1">(D38*F38)</f>
        <v>80000</v>
      </c>
    </row>
    <row r="39" spans="1:11" ht="12.75" customHeight="1" x14ac:dyDescent="0.25">
      <c r="A39" s="25"/>
      <c r="B39" s="12" t="s">
        <v>89</v>
      </c>
      <c r="C39" s="33" t="s">
        <v>28</v>
      </c>
      <c r="D39" s="107">
        <v>2</v>
      </c>
      <c r="E39" s="33" t="s">
        <v>123</v>
      </c>
      <c r="F39" s="18">
        <v>80000</v>
      </c>
      <c r="G39" s="18">
        <f t="shared" si="1"/>
        <v>160000</v>
      </c>
    </row>
    <row r="40" spans="1:11" ht="12.75" customHeight="1" x14ac:dyDescent="0.25">
      <c r="A40" s="25"/>
      <c r="B40" s="12" t="s">
        <v>90</v>
      </c>
      <c r="C40" s="33" t="s">
        <v>28</v>
      </c>
      <c r="D40" s="107">
        <v>2</v>
      </c>
      <c r="E40" s="33" t="s">
        <v>96</v>
      </c>
      <c r="F40" s="18">
        <v>80000</v>
      </c>
      <c r="G40" s="18">
        <f t="shared" si="1"/>
        <v>160000</v>
      </c>
    </row>
    <row r="41" spans="1:11" ht="12.75" customHeight="1" x14ac:dyDescent="0.25">
      <c r="A41" s="25"/>
      <c r="B41" s="12" t="s">
        <v>91</v>
      </c>
      <c r="C41" s="33" t="s">
        <v>28</v>
      </c>
      <c r="D41" s="107">
        <v>3</v>
      </c>
      <c r="E41" s="33" t="s">
        <v>97</v>
      </c>
      <c r="F41" s="18">
        <v>80000</v>
      </c>
      <c r="G41" s="18">
        <f t="shared" si="1"/>
        <v>240000</v>
      </c>
    </row>
    <row r="42" spans="1:11" ht="12.75" customHeight="1" x14ac:dyDescent="0.25">
      <c r="A42" s="25"/>
      <c r="B42" s="12" t="s">
        <v>92</v>
      </c>
      <c r="C42" s="33" t="s">
        <v>28</v>
      </c>
      <c r="D42" s="107">
        <v>2</v>
      </c>
      <c r="E42" s="33" t="s">
        <v>97</v>
      </c>
      <c r="F42" s="18">
        <v>80000</v>
      </c>
      <c r="G42" s="18">
        <f t="shared" si="1"/>
        <v>160000</v>
      </c>
    </row>
    <row r="43" spans="1:11" ht="12.75" customHeight="1" x14ac:dyDescent="0.25">
      <c r="A43" s="25"/>
      <c r="B43" s="12" t="s">
        <v>94</v>
      </c>
      <c r="C43" s="33" t="s">
        <v>28</v>
      </c>
      <c r="D43" s="107">
        <v>1</v>
      </c>
      <c r="E43" s="33" t="s">
        <v>77</v>
      </c>
      <c r="F43" s="18">
        <v>80000</v>
      </c>
      <c r="G43" s="18">
        <f t="shared" si="1"/>
        <v>80000</v>
      </c>
    </row>
    <row r="44" spans="1:11" ht="12.75" customHeight="1" x14ac:dyDescent="0.25">
      <c r="A44" s="25"/>
      <c r="B44" s="12" t="s">
        <v>93</v>
      </c>
      <c r="C44" s="33" t="s">
        <v>28</v>
      </c>
      <c r="D44" s="107">
        <v>1</v>
      </c>
      <c r="E44" s="33" t="s">
        <v>98</v>
      </c>
      <c r="F44" s="18">
        <v>80000</v>
      </c>
      <c r="G44" s="137">
        <f t="shared" si="1"/>
        <v>80000</v>
      </c>
    </row>
    <row r="45" spans="1:11" ht="12.75" customHeight="1" x14ac:dyDescent="0.25">
      <c r="A45" s="5"/>
      <c r="B45" s="52" t="s">
        <v>32</v>
      </c>
      <c r="C45" s="53"/>
      <c r="D45" s="53"/>
      <c r="E45" s="53"/>
      <c r="F45" s="142"/>
      <c r="G45" s="155">
        <f>SUM(G38:G44)</f>
        <v>960000</v>
      </c>
    </row>
    <row r="46" spans="1:11" ht="12" customHeight="1" x14ac:dyDescent="0.25">
      <c r="A46" s="2"/>
      <c r="B46" s="47"/>
      <c r="C46" s="48"/>
      <c r="D46" s="48"/>
      <c r="E46" s="48"/>
      <c r="F46" s="49"/>
      <c r="G46" s="138"/>
    </row>
    <row r="47" spans="1:11" ht="12" customHeight="1" x14ac:dyDescent="0.25">
      <c r="A47" s="5"/>
      <c r="B47" s="37" t="s">
        <v>33</v>
      </c>
      <c r="C47" s="38"/>
      <c r="D47" s="39"/>
      <c r="E47" s="39"/>
      <c r="F47" s="40"/>
      <c r="G47" s="40"/>
    </row>
    <row r="48" spans="1:11" ht="24" customHeight="1" x14ac:dyDescent="0.25">
      <c r="A48" s="5"/>
      <c r="B48" s="51" t="s">
        <v>34</v>
      </c>
      <c r="C48" s="51" t="s">
        <v>35</v>
      </c>
      <c r="D48" s="51" t="s">
        <v>36</v>
      </c>
      <c r="E48" s="51" t="s">
        <v>19</v>
      </c>
      <c r="F48" s="51" t="s">
        <v>20</v>
      </c>
      <c r="G48" s="51" t="s">
        <v>21</v>
      </c>
      <c r="K48" s="103"/>
    </row>
    <row r="49" spans="1:11" ht="12.75" customHeight="1" x14ac:dyDescent="0.25">
      <c r="A49" s="25"/>
      <c r="B49" s="169" t="s">
        <v>37</v>
      </c>
      <c r="C49" s="170"/>
      <c r="D49" s="170"/>
      <c r="E49" s="170"/>
      <c r="F49" s="170"/>
      <c r="G49" s="170"/>
      <c r="K49" s="103"/>
    </row>
    <row r="50" spans="1:11" ht="12.75" customHeight="1" x14ac:dyDescent="0.25">
      <c r="A50" s="25"/>
      <c r="B50" s="16" t="s">
        <v>38</v>
      </c>
      <c r="C50" s="54" t="s">
        <v>99</v>
      </c>
      <c r="D50" s="110">
        <v>2800</v>
      </c>
      <c r="E50" s="54" t="s">
        <v>96</v>
      </c>
      <c r="F50" s="55">
        <v>800</v>
      </c>
      <c r="G50" s="55">
        <f>(D50*F50)</f>
        <v>2240000</v>
      </c>
    </row>
    <row r="51" spans="1:11" ht="12.75" customHeight="1" x14ac:dyDescent="0.25">
      <c r="A51" s="25"/>
      <c r="B51" s="163" t="s">
        <v>39</v>
      </c>
      <c r="C51" s="164"/>
      <c r="D51" s="165"/>
      <c r="E51" s="164"/>
      <c r="F51" s="166"/>
      <c r="G51" s="166"/>
    </row>
    <row r="52" spans="1:11" ht="12.75" customHeight="1" x14ac:dyDescent="0.25">
      <c r="A52" s="25"/>
      <c r="B52" s="16" t="s">
        <v>40</v>
      </c>
      <c r="C52" s="54" t="s">
        <v>41</v>
      </c>
      <c r="D52" s="111">
        <v>400</v>
      </c>
      <c r="E52" s="54" t="s">
        <v>96</v>
      </c>
      <c r="F52" s="55">
        <v>1681</v>
      </c>
      <c r="G52" s="55">
        <f>(D52*F52)</f>
        <v>672400</v>
      </c>
    </row>
    <row r="53" spans="1:11" ht="12.75" customHeight="1" x14ac:dyDescent="0.25">
      <c r="A53" s="25"/>
      <c r="B53" s="105" t="s">
        <v>130</v>
      </c>
      <c r="C53" s="54" t="s">
        <v>106</v>
      </c>
      <c r="D53" s="111">
        <v>400</v>
      </c>
      <c r="E53" s="54" t="s">
        <v>96</v>
      </c>
      <c r="F53" s="55">
        <v>2232</v>
      </c>
      <c r="G53" s="55">
        <f t="shared" ref="G53:G59" si="2">(D53*F53)</f>
        <v>892800</v>
      </c>
    </row>
    <row r="54" spans="1:11" ht="12.75" customHeight="1" x14ac:dyDescent="0.25">
      <c r="A54" s="25"/>
      <c r="B54" s="105" t="s">
        <v>107</v>
      </c>
      <c r="C54" s="54" t="s">
        <v>41</v>
      </c>
      <c r="D54" s="111">
        <v>150</v>
      </c>
      <c r="E54" s="54" t="s">
        <v>96</v>
      </c>
      <c r="F54" s="55">
        <v>1681</v>
      </c>
      <c r="G54" s="55">
        <f t="shared" si="2"/>
        <v>252150</v>
      </c>
    </row>
    <row r="55" spans="1:11" ht="12.75" customHeight="1" x14ac:dyDescent="0.25">
      <c r="A55" s="25"/>
      <c r="B55" s="16" t="s">
        <v>112</v>
      </c>
      <c r="C55" s="54" t="s">
        <v>44</v>
      </c>
      <c r="D55" s="111">
        <v>3</v>
      </c>
      <c r="E55" s="54" t="s">
        <v>87</v>
      </c>
      <c r="F55" s="55">
        <v>13866</v>
      </c>
      <c r="G55" s="55">
        <f t="shared" si="2"/>
        <v>41598</v>
      </c>
    </row>
    <row r="56" spans="1:11" ht="12.75" customHeight="1" x14ac:dyDescent="0.25">
      <c r="A56" s="25"/>
      <c r="B56" s="163" t="s">
        <v>43</v>
      </c>
      <c r="C56" s="164"/>
      <c r="D56" s="165"/>
      <c r="E56" s="164"/>
      <c r="F56" s="166"/>
      <c r="G56" s="55"/>
    </row>
    <row r="57" spans="1:11" ht="12.75" customHeight="1" x14ac:dyDescent="0.25">
      <c r="A57" s="25"/>
      <c r="B57" s="175" t="s">
        <v>108</v>
      </c>
      <c r="C57" s="54" t="s">
        <v>42</v>
      </c>
      <c r="D57" s="135">
        <v>0.7</v>
      </c>
      <c r="E57" s="54" t="s">
        <v>118</v>
      </c>
      <c r="F57" s="55">
        <v>42500</v>
      </c>
      <c r="G57" s="55">
        <f t="shared" si="2"/>
        <v>29749.999999999996</v>
      </c>
    </row>
    <row r="58" spans="1:11" ht="12.75" customHeight="1" x14ac:dyDescent="0.25">
      <c r="A58" s="25"/>
      <c r="B58" s="163" t="s">
        <v>45</v>
      </c>
      <c r="C58" s="164"/>
      <c r="D58" s="165"/>
      <c r="E58" s="164"/>
      <c r="F58" s="166"/>
      <c r="G58" s="55">
        <f t="shared" si="2"/>
        <v>0</v>
      </c>
    </row>
    <row r="59" spans="1:11" ht="12.75" customHeight="1" x14ac:dyDescent="0.25">
      <c r="A59" s="25"/>
      <c r="B59" s="116" t="s">
        <v>109</v>
      </c>
      <c r="C59" s="112" t="s">
        <v>44</v>
      </c>
      <c r="D59" s="114">
        <v>0.5</v>
      </c>
      <c r="E59" s="112" t="s">
        <v>118</v>
      </c>
      <c r="F59" s="113">
        <v>37227</v>
      </c>
      <c r="G59" s="55">
        <f t="shared" si="2"/>
        <v>18613.5</v>
      </c>
    </row>
    <row r="60" spans="1:11" ht="12.75" customHeight="1" x14ac:dyDescent="0.25">
      <c r="A60" s="25"/>
      <c r="B60" s="176" t="s">
        <v>110</v>
      </c>
      <c r="C60" s="56" t="s">
        <v>44</v>
      </c>
      <c r="D60" s="115">
        <v>0.1</v>
      </c>
      <c r="E60" s="56" t="s">
        <v>30</v>
      </c>
      <c r="F60" s="57">
        <v>192350</v>
      </c>
      <c r="G60" s="57">
        <f>(D60*F60)</f>
        <v>19235</v>
      </c>
    </row>
    <row r="61" spans="1:11" ht="12.75" customHeight="1" x14ac:dyDescent="0.25">
      <c r="A61" s="25"/>
      <c r="B61" s="167" t="s">
        <v>111</v>
      </c>
      <c r="C61" s="112"/>
      <c r="D61" s="114"/>
      <c r="E61" s="112"/>
      <c r="F61" s="113"/>
      <c r="G61" s="57"/>
    </row>
    <row r="62" spans="1:11" ht="12.75" customHeight="1" x14ac:dyDescent="0.25">
      <c r="A62" s="25"/>
      <c r="B62" s="116" t="s">
        <v>124</v>
      </c>
      <c r="C62" s="112" t="s">
        <v>99</v>
      </c>
      <c r="D62" s="114">
        <v>4</v>
      </c>
      <c r="E62" s="112" t="s">
        <v>97</v>
      </c>
      <c r="F62" s="113">
        <v>7899</v>
      </c>
      <c r="G62" s="57">
        <f t="shared" ref="G62" si="3">(D62*F62)</f>
        <v>31596</v>
      </c>
    </row>
    <row r="63" spans="1:11" ht="12.75" customHeight="1" x14ac:dyDescent="0.25">
      <c r="A63" s="25"/>
      <c r="B63" s="116"/>
      <c r="C63" s="112"/>
      <c r="D63" s="114"/>
      <c r="E63" s="112"/>
      <c r="F63" s="113"/>
      <c r="G63" s="57"/>
    </row>
    <row r="64" spans="1:11" ht="12.75" customHeight="1" x14ac:dyDescent="0.25">
      <c r="A64" s="71"/>
      <c r="B64" s="119"/>
      <c r="C64" s="119"/>
      <c r="D64" s="119"/>
      <c r="E64" s="119"/>
      <c r="F64" s="119"/>
      <c r="G64" s="140"/>
    </row>
    <row r="65" spans="1:7" ht="13.5" customHeight="1" x14ac:dyDescent="0.25">
      <c r="A65" s="5"/>
      <c r="B65" s="117" t="s">
        <v>46</v>
      </c>
      <c r="C65" s="118"/>
      <c r="D65" s="118"/>
      <c r="E65" s="118"/>
      <c r="F65" s="139"/>
      <c r="G65" s="155">
        <f>SUM(G49:G63)</f>
        <v>4198142.5</v>
      </c>
    </row>
    <row r="66" spans="1:7" ht="12" customHeight="1" x14ac:dyDescent="0.25">
      <c r="A66" s="2"/>
      <c r="B66" s="47"/>
      <c r="C66" s="48"/>
      <c r="D66" s="48"/>
      <c r="E66" s="58"/>
      <c r="F66" s="49"/>
      <c r="G66" s="138"/>
    </row>
    <row r="67" spans="1:7" ht="12" customHeight="1" x14ac:dyDescent="0.25">
      <c r="A67" s="5"/>
      <c r="B67" s="37" t="s">
        <v>47</v>
      </c>
      <c r="C67" s="38"/>
      <c r="D67" s="39"/>
      <c r="E67" s="39"/>
      <c r="F67" s="40"/>
      <c r="G67" s="40"/>
    </row>
    <row r="68" spans="1:7" ht="24" customHeight="1" x14ac:dyDescent="0.25">
      <c r="A68" s="5"/>
      <c r="B68" s="120" t="s">
        <v>48</v>
      </c>
      <c r="C68" s="121" t="s">
        <v>35</v>
      </c>
      <c r="D68" s="121" t="s">
        <v>36</v>
      </c>
      <c r="E68" s="120" t="s">
        <v>19</v>
      </c>
      <c r="F68" s="121" t="s">
        <v>20</v>
      </c>
      <c r="G68" s="120" t="s">
        <v>21</v>
      </c>
    </row>
    <row r="69" spans="1:7" ht="24" customHeight="1" x14ac:dyDescent="0.25">
      <c r="A69" s="71"/>
      <c r="B69" s="122" t="s">
        <v>101</v>
      </c>
      <c r="C69" s="123" t="s">
        <v>99</v>
      </c>
      <c r="D69" s="124">
        <v>26000</v>
      </c>
      <c r="E69" s="125" t="s">
        <v>88</v>
      </c>
      <c r="F69" s="134">
        <v>25</v>
      </c>
      <c r="G69" s="145">
        <f>(D69*F69)</f>
        <v>650000</v>
      </c>
    </row>
    <row r="70" spans="1:7" ht="24" customHeight="1" x14ac:dyDescent="0.25">
      <c r="A70" s="71"/>
      <c r="B70" s="130" t="s">
        <v>113</v>
      </c>
      <c r="C70" s="131" t="s">
        <v>35</v>
      </c>
      <c r="D70" s="131">
        <v>1100</v>
      </c>
      <c r="E70" s="131" t="s">
        <v>114</v>
      </c>
      <c r="F70" s="131">
        <v>250</v>
      </c>
      <c r="G70" s="146">
        <f t="shared" ref="G70:G71" si="4">(D70*F70)</f>
        <v>275000</v>
      </c>
    </row>
    <row r="71" spans="1:7" ht="12.75" customHeight="1" x14ac:dyDescent="0.25">
      <c r="A71" s="71"/>
      <c r="B71" s="132" t="s">
        <v>115</v>
      </c>
      <c r="C71" s="133" t="s">
        <v>116</v>
      </c>
      <c r="D71" s="133">
        <v>1</v>
      </c>
      <c r="E71" s="133" t="s">
        <v>114</v>
      </c>
      <c r="F71" s="133">
        <v>5000</v>
      </c>
      <c r="G71" s="147">
        <f t="shared" si="4"/>
        <v>5000</v>
      </c>
    </row>
    <row r="72" spans="1:7" ht="13.5" customHeight="1" x14ac:dyDescent="0.25">
      <c r="A72" s="71"/>
      <c r="B72" s="128" t="s">
        <v>49</v>
      </c>
      <c r="C72" s="129"/>
      <c r="D72" s="129"/>
      <c r="E72" s="129"/>
      <c r="F72" s="141"/>
      <c r="G72" s="155">
        <f>SUM(G69:G71)</f>
        <v>930000</v>
      </c>
    </row>
    <row r="73" spans="1:7" ht="12" customHeight="1" x14ac:dyDescent="0.25">
      <c r="A73" s="2"/>
      <c r="B73" s="126" t="s">
        <v>100</v>
      </c>
      <c r="C73" s="126"/>
      <c r="D73" s="126"/>
      <c r="E73" s="126"/>
      <c r="F73" s="127"/>
      <c r="G73" s="127">
        <f>G69+G65+G45+G34+G29</f>
        <v>7593142.5</v>
      </c>
    </row>
    <row r="74" spans="1:7" ht="12" customHeight="1" x14ac:dyDescent="0.25">
      <c r="A74" s="71"/>
      <c r="B74" s="74" t="s">
        <v>50</v>
      </c>
      <c r="C74" s="75"/>
      <c r="D74" s="75"/>
      <c r="E74" s="75"/>
      <c r="F74" s="151"/>
      <c r="G74" s="182">
        <f>G73</f>
        <v>7593142.5</v>
      </c>
    </row>
    <row r="75" spans="1:7" ht="12" customHeight="1" x14ac:dyDescent="0.25">
      <c r="A75" s="71"/>
      <c r="B75" s="76" t="s">
        <v>51</v>
      </c>
      <c r="C75" s="60"/>
      <c r="D75" s="60"/>
      <c r="E75" s="60"/>
      <c r="F75" s="152"/>
      <c r="G75" s="183">
        <f>G74*0.05</f>
        <v>379657.125</v>
      </c>
    </row>
    <row r="76" spans="1:7" ht="12" customHeight="1" x14ac:dyDescent="0.25">
      <c r="A76" s="71"/>
      <c r="B76" s="77" t="s">
        <v>52</v>
      </c>
      <c r="C76" s="59"/>
      <c r="D76" s="59"/>
      <c r="E76" s="59"/>
      <c r="F76" s="153"/>
      <c r="G76" s="184">
        <f>G75+G74</f>
        <v>7972799.625</v>
      </c>
    </row>
    <row r="77" spans="1:7" ht="12" customHeight="1" x14ac:dyDescent="0.25">
      <c r="A77" s="71"/>
      <c r="B77" s="76" t="s">
        <v>53</v>
      </c>
      <c r="C77" s="60"/>
      <c r="D77" s="60"/>
      <c r="E77" s="60"/>
      <c r="F77" s="152"/>
      <c r="G77" s="183">
        <f>G12</f>
        <v>13000000</v>
      </c>
    </row>
    <row r="78" spans="1:7" ht="12" customHeight="1" x14ac:dyDescent="0.25">
      <c r="A78" s="71"/>
      <c r="B78" s="78" t="s">
        <v>54</v>
      </c>
      <c r="C78" s="79"/>
      <c r="D78" s="79"/>
      <c r="E78" s="79"/>
      <c r="F78" s="154"/>
      <c r="G78" s="185">
        <f>G77-G76</f>
        <v>5027200.375</v>
      </c>
    </row>
    <row r="79" spans="1:7" ht="12" customHeight="1" x14ac:dyDescent="0.25">
      <c r="A79" s="71"/>
      <c r="B79" s="72" t="s">
        <v>55</v>
      </c>
      <c r="C79" s="73"/>
      <c r="D79" s="73"/>
      <c r="E79" s="73"/>
      <c r="F79" s="73"/>
      <c r="G79" s="68"/>
    </row>
    <row r="80" spans="1:7" ht="12.75" customHeight="1" thickBot="1" x14ac:dyDescent="0.3">
      <c r="A80" s="71"/>
      <c r="B80" s="80"/>
      <c r="C80" s="73"/>
      <c r="D80" s="73"/>
      <c r="E80" s="73"/>
      <c r="F80" s="73"/>
      <c r="G80" s="68"/>
    </row>
    <row r="81" spans="1:7" ht="12" customHeight="1" x14ac:dyDescent="0.25">
      <c r="A81" s="71"/>
      <c r="B81" s="90" t="s">
        <v>56</v>
      </c>
      <c r="C81" s="91"/>
      <c r="D81" s="91"/>
      <c r="E81" s="91"/>
      <c r="F81" s="92"/>
      <c r="G81" s="68"/>
    </row>
    <row r="82" spans="1:7" ht="12" customHeight="1" x14ac:dyDescent="0.25">
      <c r="A82" s="71"/>
      <c r="B82" s="93" t="s">
        <v>57</v>
      </c>
      <c r="C82" s="70"/>
      <c r="D82" s="70"/>
      <c r="E82" s="70"/>
      <c r="F82" s="94"/>
      <c r="G82" s="68"/>
    </row>
    <row r="83" spans="1:7" ht="12" customHeight="1" x14ac:dyDescent="0.25">
      <c r="A83" s="71"/>
      <c r="B83" s="93" t="s">
        <v>102</v>
      </c>
      <c r="C83" s="70"/>
      <c r="D83" s="70"/>
      <c r="E83" s="70"/>
      <c r="F83" s="94"/>
      <c r="G83" s="68"/>
    </row>
    <row r="84" spans="1:7" ht="12" customHeight="1" x14ac:dyDescent="0.25">
      <c r="A84" s="71"/>
      <c r="B84" s="93" t="s">
        <v>103</v>
      </c>
      <c r="C84" s="70"/>
      <c r="D84" s="70"/>
      <c r="E84" s="70"/>
      <c r="F84" s="94"/>
      <c r="G84" s="68"/>
    </row>
    <row r="85" spans="1:7" ht="12" customHeight="1" x14ac:dyDescent="0.25">
      <c r="A85" s="71"/>
      <c r="B85" s="93" t="s">
        <v>58</v>
      </c>
      <c r="C85" s="70"/>
      <c r="D85" s="70"/>
      <c r="E85" s="70"/>
      <c r="F85" s="94"/>
      <c r="G85" s="68"/>
    </row>
    <row r="86" spans="1:7" ht="12" customHeight="1" x14ac:dyDescent="0.25">
      <c r="A86" s="71"/>
      <c r="B86" s="93" t="s">
        <v>59</v>
      </c>
      <c r="C86" s="70"/>
      <c r="D86" s="70"/>
      <c r="E86" s="70"/>
      <c r="F86" s="94"/>
      <c r="G86" s="68"/>
    </row>
    <row r="87" spans="1:7" ht="12.75" customHeight="1" thickBot="1" x14ac:dyDescent="0.3">
      <c r="A87" s="71"/>
      <c r="B87" s="95" t="s">
        <v>60</v>
      </c>
      <c r="C87" s="96"/>
      <c r="D87" s="96"/>
      <c r="E87" s="96"/>
      <c r="F87" s="97"/>
      <c r="G87" s="68"/>
    </row>
    <row r="88" spans="1:7" ht="12.75" customHeight="1" x14ac:dyDescent="0.25">
      <c r="A88" s="71"/>
      <c r="B88" s="88"/>
      <c r="C88" s="70"/>
      <c r="D88" s="70"/>
      <c r="E88" s="70"/>
      <c r="F88" s="70"/>
      <c r="G88" s="68"/>
    </row>
    <row r="89" spans="1:7" ht="15" customHeight="1" thickBot="1" x14ac:dyDescent="0.3">
      <c r="A89" s="71"/>
      <c r="B89" s="186" t="s">
        <v>61</v>
      </c>
      <c r="C89" s="187"/>
      <c r="D89" s="87"/>
      <c r="E89" s="62"/>
      <c r="F89" s="62"/>
      <c r="G89" s="68"/>
    </row>
    <row r="90" spans="1:7" ht="12" customHeight="1" x14ac:dyDescent="0.25">
      <c r="A90" s="71"/>
      <c r="B90" s="82" t="s">
        <v>48</v>
      </c>
      <c r="C90" s="63" t="s">
        <v>62</v>
      </c>
      <c r="D90" s="83" t="s">
        <v>63</v>
      </c>
      <c r="E90" s="62"/>
      <c r="F90" s="62"/>
      <c r="G90" s="68"/>
    </row>
    <row r="91" spans="1:7" ht="12" customHeight="1" x14ac:dyDescent="0.25">
      <c r="A91" s="71"/>
      <c r="B91" s="84" t="s">
        <v>64</v>
      </c>
      <c r="C91" s="64">
        <f>G29</f>
        <v>1625000</v>
      </c>
      <c r="D91" s="168">
        <f>(C91/C97)</f>
        <v>0.21569482845267648</v>
      </c>
      <c r="E91" s="62"/>
      <c r="F91" s="62"/>
      <c r="G91" s="68"/>
    </row>
    <row r="92" spans="1:7" ht="12" customHeight="1" x14ac:dyDescent="0.25">
      <c r="A92" s="71"/>
      <c r="B92" s="84" t="s">
        <v>65</v>
      </c>
      <c r="C92" s="109">
        <f>G34</f>
        <v>160000</v>
      </c>
      <c r="D92" s="168">
        <f>C92/C97</f>
        <v>2.1237644647648147E-2</v>
      </c>
      <c r="E92" s="62"/>
      <c r="F92" s="62"/>
      <c r="G92" s="68"/>
    </row>
    <row r="93" spans="1:7" ht="12" customHeight="1" x14ac:dyDescent="0.25">
      <c r="A93" s="71"/>
      <c r="B93" s="84" t="s">
        <v>66</v>
      </c>
      <c r="C93" s="64">
        <f>G45</f>
        <v>960000</v>
      </c>
      <c r="D93" s="168">
        <f>C93/C97</f>
        <v>0.12742586788588886</v>
      </c>
      <c r="E93" s="62"/>
      <c r="F93" s="62"/>
      <c r="G93" s="68"/>
    </row>
    <row r="94" spans="1:7" ht="12" customHeight="1" x14ac:dyDescent="0.25">
      <c r="A94" s="71"/>
      <c r="B94" s="84" t="s">
        <v>34</v>
      </c>
      <c r="C94" s="64">
        <v>3479135</v>
      </c>
      <c r="D94" s="168">
        <f>C94/C97</f>
        <v>0.4618039550699708</v>
      </c>
      <c r="E94" s="62"/>
      <c r="F94" s="62"/>
      <c r="G94" s="68"/>
    </row>
    <row r="95" spans="1:7" ht="12" customHeight="1" x14ac:dyDescent="0.25">
      <c r="A95" s="71"/>
      <c r="B95" s="84" t="s">
        <v>67</v>
      </c>
      <c r="C95" s="65">
        <f>G72</f>
        <v>930000</v>
      </c>
      <c r="D95" s="168">
        <f>C95/C97</f>
        <v>0.12344380951445484</v>
      </c>
      <c r="E95" s="67"/>
      <c r="F95" s="67"/>
      <c r="G95" s="68"/>
    </row>
    <row r="96" spans="1:7" ht="12" customHeight="1" x14ac:dyDescent="0.25">
      <c r="A96" s="71"/>
      <c r="B96" s="84" t="s">
        <v>68</v>
      </c>
      <c r="C96" s="65">
        <f>G75</f>
        <v>379657.125</v>
      </c>
      <c r="D96" s="168">
        <f>C96/C97</f>
        <v>5.0393894429360833E-2</v>
      </c>
      <c r="E96" s="67"/>
      <c r="F96" s="67"/>
      <c r="G96" s="68"/>
    </row>
    <row r="97" spans="1:7" ht="12.75" customHeight="1" thickBot="1" x14ac:dyDescent="0.3">
      <c r="A97" s="71"/>
      <c r="B97" s="85" t="s">
        <v>69</v>
      </c>
      <c r="C97" s="86">
        <f>SUM(C91:C96)</f>
        <v>7533792.125</v>
      </c>
      <c r="D97" s="168">
        <f>SUM(D91:D96)</f>
        <v>1</v>
      </c>
      <c r="E97" s="67"/>
      <c r="F97" s="67"/>
      <c r="G97" s="68"/>
    </row>
    <row r="98" spans="1:7" ht="12" customHeight="1" x14ac:dyDescent="0.25">
      <c r="A98" s="71"/>
      <c r="B98" s="80"/>
      <c r="C98" s="73"/>
      <c r="D98" s="73"/>
      <c r="E98" s="73"/>
      <c r="F98" s="73"/>
      <c r="G98" s="68"/>
    </row>
    <row r="99" spans="1:7" ht="12.75" customHeight="1" x14ac:dyDescent="0.25">
      <c r="A99" s="71"/>
      <c r="B99" s="81"/>
      <c r="C99" s="73"/>
      <c r="D99" s="73"/>
      <c r="E99" s="73"/>
      <c r="F99" s="73"/>
      <c r="G99" s="68"/>
    </row>
    <row r="100" spans="1:7" ht="12" customHeight="1" thickBot="1" x14ac:dyDescent="0.3">
      <c r="A100" s="61"/>
      <c r="B100" s="99"/>
      <c r="C100" s="100" t="s">
        <v>105</v>
      </c>
      <c r="D100" s="101"/>
      <c r="E100" s="102"/>
      <c r="F100" s="66"/>
      <c r="G100" s="68"/>
    </row>
    <row r="101" spans="1:7" ht="12" customHeight="1" thickBot="1" x14ac:dyDescent="0.3">
      <c r="A101" s="71"/>
      <c r="B101" s="162" t="s">
        <v>129</v>
      </c>
      <c r="C101" s="148" t="s">
        <v>128</v>
      </c>
      <c r="D101" s="149" t="s">
        <v>126</v>
      </c>
      <c r="E101" s="150" t="s">
        <v>127</v>
      </c>
      <c r="F101" s="98"/>
      <c r="G101" s="69"/>
    </row>
    <row r="102" spans="1:7" ht="12" customHeight="1" x14ac:dyDescent="0.25">
      <c r="A102" s="71"/>
      <c r="B102" s="156" t="s">
        <v>104</v>
      </c>
      <c r="C102" s="157">
        <v>15000</v>
      </c>
      <c r="D102" s="157">
        <v>26000</v>
      </c>
      <c r="E102" s="158">
        <v>30000</v>
      </c>
      <c r="F102" s="98"/>
      <c r="G102" s="69"/>
    </row>
    <row r="103" spans="1:7" ht="12.75" customHeight="1" thickBot="1" x14ac:dyDescent="0.3">
      <c r="A103" s="71"/>
      <c r="B103" s="159" t="s">
        <v>105</v>
      </c>
      <c r="C103" s="160">
        <f>C97/C102</f>
        <v>502.25280833333335</v>
      </c>
      <c r="D103" s="160">
        <f>C97/D102</f>
        <v>289.76123557692307</v>
      </c>
      <c r="E103" s="161">
        <f>C97/E102</f>
        <v>251.12640416666667</v>
      </c>
      <c r="F103" s="98"/>
      <c r="G103" s="69"/>
    </row>
    <row r="104" spans="1:7" ht="15.6" customHeight="1" x14ac:dyDescent="0.25">
      <c r="A104" s="71"/>
      <c r="B104" s="89" t="s">
        <v>70</v>
      </c>
      <c r="C104" s="70"/>
      <c r="D104" s="70"/>
      <c r="E104" s="70"/>
      <c r="F104" s="70"/>
      <c r="G104" s="70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02"/>
  <sheetViews>
    <sheetView tabSelected="1" zoomScale="120" zoomScaleNormal="120" workbookViewId="0">
      <selection activeCell="H95" sqref="H9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10.710937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121</v>
      </c>
      <c r="D9" s="8"/>
      <c r="E9" s="190" t="s">
        <v>76</v>
      </c>
      <c r="F9" s="191"/>
      <c r="G9" s="177">
        <v>20000</v>
      </c>
    </row>
    <row r="10" spans="1:7" ht="38.25" customHeight="1" x14ac:dyDescent="0.25">
      <c r="A10" s="5"/>
      <c r="B10" s="9" t="s">
        <v>1</v>
      </c>
      <c r="C10" s="10" t="s">
        <v>117</v>
      </c>
      <c r="D10" s="11"/>
      <c r="E10" s="188" t="s">
        <v>2</v>
      </c>
      <c r="F10" s="189"/>
      <c r="G10" s="13" t="s">
        <v>78</v>
      </c>
    </row>
    <row r="11" spans="1:7" ht="18" customHeight="1" x14ac:dyDescent="0.25">
      <c r="A11" s="5"/>
      <c r="B11" s="9" t="s">
        <v>3</v>
      </c>
      <c r="C11" s="13" t="s">
        <v>4</v>
      </c>
      <c r="D11" s="11"/>
      <c r="E11" s="188" t="s">
        <v>125</v>
      </c>
      <c r="F11" s="189"/>
      <c r="G11" s="14">
        <v>550</v>
      </c>
    </row>
    <row r="12" spans="1:7" ht="11.25" customHeight="1" x14ac:dyDescent="0.25">
      <c r="A12" s="5"/>
      <c r="B12" s="9" t="s">
        <v>5</v>
      </c>
      <c r="C12" s="15" t="s">
        <v>73</v>
      </c>
      <c r="D12" s="11"/>
      <c r="E12" s="172" t="s">
        <v>6</v>
      </c>
      <c r="F12" s="173"/>
      <c r="G12" s="18">
        <f>(G9*G11)</f>
        <v>11000000</v>
      </c>
    </row>
    <row r="13" spans="1:7" ht="11.25" customHeight="1" x14ac:dyDescent="0.25">
      <c r="A13" s="5"/>
      <c r="B13" s="9" t="s">
        <v>7</v>
      </c>
      <c r="C13" s="13" t="s">
        <v>74</v>
      </c>
      <c r="D13" s="11"/>
      <c r="E13" s="188" t="s">
        <v>8</v>
      </c>
      <c r="F13" s="189"/>
      <c r="G13" s="13" t="s">
        <v>75</v>
      </c>
    </row>
    <row r="14" spans="1:7" ht="13.5" customHeight="1" x14ac:dyDescent="0.25">
      <c r="A14" s="5"/>
      <c r="B14" s="9" t="s">
        <v>9</v>
      </c>
      <c r="C14" s="13" t="s">
        <v>71</v>
      </c>
      <c r="D14" s="11"/>
      <c r="E14" s="188" t="s">
        <v>10</v>
      </c>
      <c r="F14" s="189"/>
      <c r="G14" s="13" t="s">
        <v>88</v>
      </c>
    </row>
    <row r="15" spans="1:7" ht="25.5" customHeight="1" x14ac:dyDescent="0.25">
      <c r="A15" s="5"/>
      <c r="B15" s="9" t="s">
        <v>11</v>
      </c>
      <c r="C15" s="19">
        <v>44727</v>
      </c>
      <c r="D15" s="11"/>
      <c r="E15" s="192" t="s">
        <v>12</v>
      </c>
      <c r="F15" s="193"/>
      <c r="G15" s="15" t="s">
        <v>13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94" t="s">
        <v>14</v>
      </c>
      <c r="C17" s="195"/>
      <c r="D17" s="195"/>
      <c r="E17" s="195"/>
      <c r="F17" s="195"/>
      <c r="G17" s="195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15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16</v>
      </c>
      <c r="C20" s="32" t="s">
        <v>17</v>
      </c>
      <c r="D20" s="32" t="s">
        <v>18</v>
      </c>
      <c r="E20" s="32" t="s">
        <v>19</v>
      </c>
      <c r="F20" s="32" t="s">
        <v>20</v>
      </c>
      <c r="G20" s="32" t="s">
        <v>21</v>
      </c>
    </row>
    <row r="21" spans="1:7" ht="12.75" customHeight="1" x14ac:dyDescent="0.25">
      <c r="A21" s="25"/>
      <c r="B21" s="171" t="s">
        <v>22</v>
      </c>
      <c r="C21" s="33" t="s">
        <v>23</v>
      </c>
      <c r="D21" s="107">
        <v>1</v>
      </c>
      <c r="E21" s="33" t="s">
        <v>119</v>
      </c>
      <c r="F21" s="106">
        <v>26000</v>
      </c>
      <c r="G21" s="18">
        <f>(D21*F21)</f>
        <v>26000</v>
      </c>
    </row>
    <row r="22" spans="1:7" ht="12.75" customHeight="1" x14ac:dyDescent="0.25">
      <c r="A22" s="25"/>
      <c r="B22" s="171" t="s">
        <v>31</v>
      </c>
      <c r="C22" s="33" t="s">
        <v>23</v>
      </c>
      <c r="D22" s="107">
        <v>2</v>
      </c>
      <c r="E22" s="33" t="s">
        <v>85</v>
      </c>
      <c r="F22" s="106">
        <v>26000</v>
      </c>
      <c r="G22" s="18">
        <f t="shared" ref="G22:G28" si="0">(D22*F22)</f>
        <v>52000</v>
      </c>
    </row>
    <row r="23" spans="1:7" ht="12.75" customHeight="1" x14ac:dyDescent="0.25">
      <c r="A23" s="25"/>
      <c r="B23" s="171" t="s">
        <v>79</v>
      </c>
      <c r="C23" s="33" t="s">
        <v>23</v>
      </c>
      <c r="D23" s="107">
        <v>2</v>
      </c>
      <c r="E23" s="33" t="s">
        <v>86</v>
      </c>
      <c r="F23" s="106">
        <v>26000</v>
      </c>
      <c r="G23" s="18">
        <f t="shared" si="0"/>
        <v>52000</v>
      </c>
    </row>
    <row r="24" spans="1:7" ht="12.75" customHeight="1" x14ac:dyDescent="0.25">
      <c r="A24" s="25"/>
      <c r="B24" s="171" t="s">
        <v>95</v>
      </c>
      <c r="C24" s="33" t="s">
        <v>23</v>
      </c>
      <c r="D24" s="107">
        <v>3</v>
      </c>
      <c r="E24" s="33" t="s">
        <v>118</v>
      </c>
      <c r="F24" s="106">
        <v>26000</v>
      </c>
      <c r="G24" s="18">
        <f t="shared" si="0"/>
        <v>78000</v>
      </c>
    </row>
    <row r="25" spans="1:7" ht="12.75" customHeight="1" x14ac:dyDescent="0.25">
      <c r="A25" s="25"/>
      <c r="B25" s="171" t="s">
        <v>80</v>
      </c>
      <c r="C25" s="33" t="s">
        <v>23</v>
      </c>
      <c r="D25" s="107">
        <v>2</v>
      </c>
      <c r="E25" s="33" t="s">
        <v>87</v>
      </c>
      <c r="F25" s="106">
        <v>26000</v>
      </c>
      <c r="G25" s="18">
        <f t="shared" si="0"/>
        <v>52000</v>
      </c>
    </row>
    <row r="26" spans="1:7" ht="12.75" customHeight="1" x14ac:dyDescent="0.25">
      <c r="A26" s="25"/>
      <c r="B26" s="171" t="s">
        <v>81</v>
      </c>
      <c r="C26" s="33" t="s">
        <v>23</v>
      </c>
      <c r="D26" s="107">
        <v>2</v>
      </c>
      <c r="E26" s="33" t="s">
        <v>120</v>
      </c>
      <c r="F26" s="106">
        <v>26000</v>
      </c>
      <c r="G26" s="18">
        <f t="shared" si="0"/>
        <v>52000</v>
      </c>
    </row>
    <row r="27" spans="1:7" ht="12.75" customHeight="1" x14ac:dyDescent="0.25">
      <c r="A27" s="25"/>
      <c r="B27" s="171" t="s">
        <v>82</v>
      </c>
      <c r="C27" s="33" t="s">
        <v>23</v>
      </c>
      <c r="D27" s="107">
        <v>5</v>
      </c>
      <c r="E27" s="33" t="s">
        <v>85</v>
      </c>
      <c r="F27" s="106">
        <v>26000</v>
      </c>
      <c r="G27" s="18">
        <f t="shared" si="0"/>
        <v>130000</v>
      </c>
    </row>
    <row r="28" spans="1:7" ht="12.75" customHeight="1" x14ac:dyDescent="0.25">
      <c r="A28" s="25"/>
      <c r="B28" s="171" t="s">
        <v>131</v>
      </c>
      <c r="C28" s="33" t="s">
        <v>23</v>
      </c>
      <c r="D28" s="107">
        <v>40</v>
      </c>
      <c r="E28" s="33" t="s">
        <v>88</v>
      </c>
      <c r="F28" s="106">
        <v>26000</v>
      </c>
      <c r="G28" s="137">
        <f t="shared" si="0"/>
        <v>1040000</v>
      </c>
    </row>
    <row r="29" spans="1:7" ht="12.75" customHeight="1" x14ac:dyDescent="0.25">
      <c r="A29" s="25"/>
      <c r="B29" s="34" t="s">
        <v>24</v>
      </c>
      <c r="C29" s="35"/>
      <c r="D29" s="35"/>
      <c r="E29" s="35"/>
      <c r="F29" s="136"/>
      <c r="G29" s="155">
        <f>SUM(G21:G28)</f>
        <v>1482000</v>
      </c>
    </row>
    <row r="30" spans="1:7" ht="12" customHeight="1" x14ac:dyDescent="0.25">
      <c r="A30" s="2"/>
      <c r="B30" s="26"/>
      <c r="C30" s="28"/>
      <c r="D30" s="28"/>
      <c r="E30" s="28"/>
      <c r="F30" s="36"/>
      <c r="G30" s="138"/>
    </row>
    <row r="31" spans="1:7" ht="12" customHeight="1" x14ac:dyDescent="0.25">
      <c r="A31" s="5"/>
      <c r="B31" s="37" t="s">
        <v>25</v>
      </c>
      <c r="C31" s="38"/>
      <c r="D31" s="39"/>
      <c r="E31" s="39"/>
      <c r="F31" s="40"/>
      <c r="G31" s="40"/>
    </row>
    <row r="32" spans="1:7" ht="24" customHeight="1" x14ac:dyDescent="0.25">
      <c r="A32" s="5"/>
      <c r="B32" s="41" t="s">
        <v>16</v>
      </c>
      <c r="C32" s="42" t="s">
        <v>17</v>
      </c>
      <c r="D32" s="42" t="s">
        <v>18</v>
      </c>
      <c r="E32" s="41" t="s">
        <v>19</v>
      </c>
      <c r="F32" s="42" t="s">
        <v>20</v>
      </c>
      <c r="G32" s="41" t="s">
        <v>21</v>
      </c>
    </row>
    <row r="33" spans="1:11" ht="12" customHeight="1" x14ac:dyDescent="0.25">
      <c r="A33" s="5"/>
      <c r="B33" s="174" t="s">
        <v>84</v>
      </c>
      <c r="C33" s="33" t="s">
        <v>72</v>
      </c>
      <c r="D33" s="107">
        <v>4</v>
      </c>
      <c r="E33" s="33" t="s">
        <v>83</v>
      </c>
      <c r="F33" s="18">
        <v>40000</v>
      </c>
      <c r="G33" s="18">
        <f>D33*F33</f>
        <v>160000</v>
      </c>
    </row>
    <row r="34" spans="1:11" ht="12" customHeight="1" x14ac:dyDescent="0.25">
      <c r="A34" s="5"/>
      <c r="B34" s="45" t="s">
        <v>26</v>
      </c>
      <c r="C34" s="46"/>
      <c r="D34" s="46"/>
      <c r="E34" s="46"/>
      <c r="F34" s="143"/>
      <c r="G34" s="155">
        <f>G33</f>
        <v>160000</v>
      </c>
    </row>
    <row r="35" spans="1:11" ht="12" customHeight="1" x14ac:dyDescent="0.25">
      <c r="A35" s="2"/>
      <c r="B35" s="47"/>
      <c r="C35" s="48"/>
      <c r="D35" s="48"/>
      <c r="E35" s="48"/>
      <c r="F35" s="49"/>
      <c r="G35" s="138"/>
    </row>
    <row r="36" spans="1:11" ht="12" customHeight="1" x14ac:dyDescent="0.25">
      <c r="A36" s="5"/>
      <c r="B36" s="37" t="s">
        <v>27</v>
      </c>
      <c r="C36" s="38"/>
      <c r="D36" s="39"/>
      <c r="E36" s="39"/>
      <c r="F36" s="40"/>
      <c r="G36" s="40"/>
    </row>
    <row r="37" spans="1:11" ht="24" customHeight="1" x14ac:dyDescent="0.25">
      <c r="A37" s="5"/>
      <c r="B37" s="50" t="s">
        <v>16</v>
      </c>
      <c r="C37" s="50" t="s">
        <v>17</v>
      </c>
      <c r="D37" s="50" t="s">
        <v>18</v>
      </c>
      <c r="E37" s="50" t="s">
        <v>19</v>
      </c>
      <c r="F37" s="51" t="s">
        <v>20</v>
      </c>
      <c r="G37" s="50" t="s">
        <v>21</v>
      </c>
    </row>
    <row r="38" spans="1:11" ht="12.75" customHeight="1" x14ac:dyDescent="0.25">
      <c r="A38" s="25"/>
      <c r="B38" s="171" t="s">
        <v>29</v>
      </c>
      <c r="C38" s="33" t="s">
        <v>28</v>
      </c>
      <c r="D38" s="107">
        <v>1</v>
      </c>
      <c r="E38" s="33" t="s">
        <v>122</v>
      </c>
      <c r="F38" s="18">
        <v>80000</v>
      </c>
      <c r="G38" s="18">
        <f t="shared" ref="G38:G44" si="1">(D38*F38)</f>
        <v>80000</v>
      </c>
    </row>
    <row r="39" spans="1:11" ht="12.75" customHeight="1" x14ac:dyDescent="0.25">
      <c r="A39" s="25"/>
      <c r="B39" s="171" t="s">
        <v>89</v>
      </c>
      <c r="C39" s="33" t="s">
        <v>28</v>
      </c>
      <c r="D39" s="107">
        <v>2</v>
      </c>
      <c r="E39" s="33" t="s">
        <v>123</v>
      </c>
      <c r="F39" s="18">
        <v>80000</v>
      </c>
      <c r="G39" s="18">
        <f t="shared" si="1"/>
        <v>160000</v>
      </c>
    </row>
    <row r="40" spans="1:11" ht="12.75" customHeight="1" x14ac:dyDescent="0.25">
      <c r="A40" s="25"/>
      <c r="B40" s="171" t="s">
        <v>90</v>
      </c>
      <c r="C40" s="33" t="s">
        <v>28</v>
      </c>
      <c r="D40" s="107">
        <v>2</v>
      </c>
      <c r="E40" s="33" t="s">
        <v>96</v>
      </c>
      <c r="F40" s="18">
        <v>80000</v>
      </c>
      <c r="G40" s="18">
        <f t="shared" si="1"/>
        <v>160000</v>
      </c>
    </row>
    <row r="41" spans="1:11" ht="12.75" customHeight="1" x14ac:dyDescent="0.25">
      <c r="A41" s="25"/>
      <c r="B41" s="171" t="s">
        <v>91</v>
      </c>
      <c r="C41" s="33" t="s">
        <v>28</v>
      </c>
      <c r="D41" s="107">
        <v>3</v>
      </c>
      <c r="E41" s="33" t="s">
        <v>97</v>
      </c>
      <c r="F41" s="18">
        <v>80000</v>
      </c>
      <c r="G41" s="18">
        <f t="shared" si="1"/>
        <v>240000</v>
      </c>
    </row>
    <row r="42" spans="1:11" ht="12.75" customHeight="1" x14ac:dyDescent="0.25">
      <c r="A42" s="25"/>
      <c r="B42" s="171" t="s">
        <v>92</v>
      </c>
      <c r="C42" s="33" t="s">
        <v>28</v>
      </c>
      <c r="D42" s="107">
        <v>2</v>
      </c>
      <c r="E42" s="33" t="s">
        <v>97</v>
      </c>
      <c r="F42" s="18">
        <v>80000</v>
      </c>
      <c r="G42" s="18">
        <f t="shared" si="1"/>
        <v>160000</v>
      </c>
    </row>
    <row r="43" spans="1:11" ht="12.75" customHeight="1" x14ac:dyDescent="0.25">
      <c r="A43" s="25"/>
      <c r="B43" s="171" t="s">
        <v>94</v>
      </c>
      <c r="C43" s="33" t="s">
        <v>28</v>
      </c>
      <c r="D43" s="107">
        <v>1</v>
      </c>
      <c r="E43" s="33" t="s">
        <v>77</v>
      </c>
      <c r="F43" s="18">
        <v>80000</v>
      </c>
      <c r="G43" s="18">
        <f t="shared" si="1"/>
        <v>80000</v>
      </c>
    </row>
    <row r="44" spans="1:11" ht="12.75" customHeight="1" x14ac:dyDescent="0.25">
      <c r="A44" s="25"/>
      <c r="B44" s="171" t="s">
        <v>93</v>
      </c>
      <c r="C44" s="33" t="s">
        <v>28</v>
      </c>
      <c r="D44" s="107">
        <v>1</v>
      </c>
      <c r="E44" s="33" t="s">
        <v>98</v>
      </c>
      <c r="F44" s="18">
        <v>80000</v>
      </c>
      <c r="G44" s="137">
        <f t="shared" si="1"/>
        <v>80000</v>
      </c>
    </row>
    <row r="45" spans="1:11" ht="12.75" customHeight="1" x14ac:dyDescent="0.25">
      <c r="A45" s="5"/>
      <c r="B45" s="52" t="s">
        <v>32</v>
      </c>
      <c r="C45" s="53"/>
      <c r="D45" s="53"/>
      <c r="E45" s="53"/>
      <c r="F45" s="142"/>
      <c r="G45" s="155">
        <f>SUM(G38:G44)</f>
        <v>960000</v>
      </c>
    </row>
    <row r="46" spans="1:11" ht="12" customHeight="1" x14ac:dyDescent="0.25">
      <c r="A46" s="2"/>
      <c r="B46" s="47"/>
      <c r="C46" s="48"/>
      <c r="D46" s="48"/>
      <c r="E46" s="48"/>
      <c r="F46" s="49"/>
      <c r="G46" s="138"/>
    </row>
    <row r="47" spans="1:11" ht="12" customHeight="1" x14ac:dyDescent="0.25">
      <c r="A47" s="5"/>
      <c r="B47" s="37" t="s">
        <v>33</v>
      </c>
      <c r="C47" s="38"/>
      <c r="D47" s="39"/>
      <c r="E47" s="39"/>
      <c r="F47" s="40"/>
      <c r="G47" s="40"/>
    </row>
    <row r="48" spans="1:11" ht="24" customHeight="1" x14ac:dyDescent="0.25">
      <c r="A48" s="5"/>
      <c r="B48" s="51" t="s">
        <v>34</v>
      </c>
      <c r="C48" s="51" t="s">
        <v>35</v>
      </c>
      <c r="D48" s="51" t="s">
        <v>36</v>
      </c>
      <c r="E48" s="51" t="s">
        <v>19</v>
      </c>
      <c r="F48" s="51" t="s">
        <v>20</v>
      </c>
      <c r="G48" s="51" t="s">
        <v>21</v>
      </c>
      <c r="K48" s="103"/>
    </row>
    <row r="49" spans="1:11" ht="12.75" customHeight="1" x14ac:dyDescent="0.25">
      <c r="A49" s="25"/>
      <c r="B49" s="169" t="s">
        <v>37</v>
      </c>
      <c r="C49" s="170"/>
      <c r="D49" s="170"/>
      <c r="E49" s="170"/>
      <c r="F49" s="170"/>
      <c r="G49" s="170"/>
      <c r="K49" s="103"/>
    </row>
    <row r="50" spans="1:11" ht="12.75" customHeight="1" x14ac:dyDescent="0.25">
      <c r="A50" s="25"/>
      <c r="B50" s="172" t="s">
        <v>38</v>
      </c>
      <c r="C50" s="54" t="s">
        <v>99</v>
      </c>
      <c r="D50" s="110">
        <v>2800</v>
      </c>
      <c r="E50" s="54" t="s">
        <v>96</v>
      </c>
      <c r="F50" s="55">
        <v>800</v>
      </c>
      <c r="G50" s="55">
        <f>(D50*F50)</f>
        <v>2240000</v>
      </c>
    </row>
    <row r="51" spans="1:11" ht="12.75" customHeight="1" x14ac:dyDescent="0.25">
      <c r="A51" s="25"/>
      <c r="B51" s="163" t="s">
        <v>39</v>
      </c>
      <c r="C51" s="164"/>
      <c r="D51" s="165"/>
      <c r="E51" s="164"/>
      <c r="F51" s="166"/>
      <c r="G51" s="166"/>
    </row>
    <row r="52" spans="1:11" ht="12.75" customHeight="1" x14ac:dyDescent="0.25">
      <c r="A52" s="25"/>
      <c r="B52" s="172" t="s">
        <v>40</v>
      </c>
      <c r="C52" s="54" t="s">
        <v>41</v>
      </c>
      <c r="D52" s="111">
        <v>400</v>
      </c>
      <c r="E52" s="54" t="s">
        <v>96</v>
      </c>
      <c r="F52" s="55">
        <v>1681</v>
      </c>
      <c r="G52" s="55">
        <f>(D52*F52)</f>
        <v>672400</v>
      </c>
    </row>
    <row r="53" spans="1:11" ht="12.75" customHeight="1" x14ac:dyDescent="0.25">
      <c r="A53" s="25"/>
      <c r="B53" s="172" t="s">
        <v>130</v>
      </c>
      <c r="C53" s="54" t="s">
        <v>106</v>
      </c>
      <c r="D53" s="111">
        <v>400</v>
      </c>
      <c r="E53" s="54" t="s">
        <v>96</v>
      </c>
      <c r="F53" s="55">
        <v>2232</v>
      </c>
      <c r="G53" s="55">
        <f t="shared" ref="G53:G59" si="2">(D53*F53)</f>
        <v>892800</v>
      </c>
    </row>
    <row r="54" spans="1:11" ht="12.75" customHeight="1" x14ac:dyDescent="0.25">
      <c r="A54" s="25"/>
      <c r="B54" s="172" t="s">
        <v>107</v>
      </c>
      <c r="C54" s="54" t="s">
        <v>41</v>
      </c>
      <c r="D54" s="111">
        <v>150</v>
      </c>
      <c r="E54" s="54" t="s">
        <v>96</v>
      </c>
      <c r="F54" s="55">
        <v>1681</v>
      </c>
      <c r="G54" s="55">
        <f t="shared" si="2"/>
        <v>252150</v>
      </c>
    </row>
    <row r="55" spans="1:11" ht="12.75" customHeight="1" x14ac:dyDescent="0.25">
      <c r="A55" s="25"/>
      <c r="B55" s="172" t="s">
        <v>112</v>
      </c>
      <c r="C55" s="54" t="s">
        <v>44</v>
      </c>
      <c r="D55" s="111">
        <v>3</v>
      </c>
      <c r="E55" s="54" t="s">
        <v>87</v>
      </c>
      <c r="F55" s="55">
        <v>13866</v>
      </c>
      <c r="G55" s="55">
        <f t="shared" si="2"/>
        <v>41598</v>
      </c>
    </row>
    <row r="56" spans="1:11" ht="12.75" customHeight="1" x14ac:dyDescent="0.25">
      <c r="A56" s="25"/>
      <c r="B56" s="163" t="s">
        <v>43</v>
      </c>
      <c r="C56" s="164"/>
      <c r="D56" s="165"/>
      <c r="E56" s="164"/>
      <c r="F56" s="166"/>
      <c r="G56" s="55"/>
    </row>
    <row r="57" spans="1:11" ht="12.75" customHeight="1" x14ac:dyDescent="0.25">
      <c r="A57" s="25"/>
      <c r="B57" s="175" t="s">
        <v>108</v>
      </c>
      <c r="C57" s="54" t="s">
        <v>42</v>
      </c>
      <c r="D57" s="135">
        <v>0.7</v>
      </c>
      <c r="E57" s="54" t="s">
        <v>118</v>
      </c>
      <c r="F57" s="55">
        <v>42500</v>
      </c>
      <c r="G57" s="55">
        <f t="shared" si="2"/>
        <v>29749.999999999996</v>
      </c>
    </row>
    <row r="58" spans="1:11" ht="12.75" customHeight="1" x14ac:dyDescent="0.25">
      <c r="A58" s="25"/>
      <c r="B58" s="163" t="s">
        <v>45</v>
      </c>
      <c r="C58" s="164"/>
      <c r="D58" s="165"/>
      <c r="E58" s="164"/>
      <c r="F58" s="166"/>
      <c r="G58" s="55">
        <f t="shared" si="2"/>
        <v>0</v>
      </c>
    </row>
    <row r="59" spans="1:11" ht="12.75" customHeight="1" x14ac:dyDescent="0.25">
      <c r="A59" s="25"/>
      <c r="B59" s="116" t="s">
        <v>109</v>
      </c>
      <c r="C59" s="112" t="s">
        <v>44</v>
      </c>
      <c r="D59" s="114">
        <v>0.5</v>
      </c>
      <c r="E59" s="112" t="s">
        <v>118</v>
      </c>
      <c r="F59" s="113">
        <v>37227</v>
      </c>
      <c r="G59" s="55">
        <f t="shared" si="2"/>
        <v>18613.5</v>
      </c>
    </row>
    <row r="60" spans="1:11" ht="12.75" customHeight="1" x14ac:dyDescent="0.25">
      <c r="A60" s="25"/>
      <c r="B60" s="176" t="s">
        <v>110</v>
      </c>
      <c r="C60" s="56" t="s">
        <v>44</v>
      </c>
      <c r="D60" s="115">
        <v>0.1</v>
      </c>
      <c r="E60" s="56" t="s">
        <v>30</v>
      </c>
      <c r="F60" s="57">
        <v>192350</v>
      </c>
      <c r="G60" s="57">
        <f>(D60*F60)</f>
        <v>19235</v>
      </c>
    </row>
    <row r="61" spans="1:11" ht="12.75" customHeight="1" x14ac:dyDescent="0.25">
      <c r="A61" s="25"/>
      <c r="B61" s="167" t="s">
        <v>111</v>
      </c>
      <c r="C61" s="112"/>
      <c r="D61" s="114"/>
      <c r="E61" s="112"/>
      <c r="F61" s="113"/>
      <c r="G61" s="57"/>
    </row>
    <row r="62" spans="1:11" ht="12.75" customHeight="1" x14ac:dyDescent="0.25">
      <c r="A62" s="25"/>
      <c r="B62" s="116" t="s">
        <v>124</v>
      </c>
      <c r="C62" s="112" t="s">
        <v>99</v>
      </c>
      <c r="D62" s="114">
        <v>4</v>
      </c>
      <c r="E62" s="112" t="s">
        <v>97</v>
      </c>
      <c r="F62" s="113">
        <v>7899</v>
      </c>
      <c r="G62" s="57">
        <f t="shared" ref="G62" si="3">(D62*F62)</f>
        <v>31596</v>
      </c>
    </row>
    <row r="63" spans="1:11" ht="13.5" customHeight="1" x14ac:dyDescent="0.25">
      <c r="A63" s="5"/>
      <c r="B63" s="117" t="s">
        <v>46</v>
      </c>
      <c r="C63" s="118"/>
      <c r="D63" s="118"/>
      <c r="E63" s="118"/>
      <c r="F63" s="139"/>
      <c r="G63" s="155">
        <f>SUM(G49:G62)</f>
        <v>4198142.5</v>
      </c>
    </row>
    <row r="64" spans="1:11" ht="12" customHeight="1" x14ac:dyDescent="0.25">
      <c r="A64" s="2"/>
      <c r="B64" s="47"/>
      <c r="C64" s="48"/>
      <c r="D64" s="48"/>
      <c r="E64" s="58"/>
      <c r="F64" s="49"/>
      <c r="G64" s="138"/>
    </row>
    <row r="65" spans="1:7" ht="12" customHeight="1" x14ac:dyDescent="0.25">
      <c r="A65" s="5"/>
      <c r="B65" s="37" t="s">
        <v>47</v>
      </c>
      <c r="C65" s="38"/>
      <c r="D65" s="39"/>
      <c r="E65" s="39"/>
      <c r="F65" s="40"/>
      <c r="G65" s="40"/>
    </row>
    <row r="66" spans="1:7" ht="24" customHeight="1" x14ac:dyDescent="0.25">
      <c r="A66" s="5"/>
      <c r="B66" s="120" t="s">
        <v>48</v>
      </c>
      <c r="C66" s="121" t="s">
        <v>35</v>
      </c>
      <c r="D66" s="121" t="s">
        <v>36</v>
      </c>
      <c r="E66" s="120" t="s">
        <v>19</v>
      </c>
      <c r="F66" s="121" t="s">
        <v>20</v>
      </c>
      <c r="G66" s="120" t="s">
        <v>21</v>
      </c>
    </row>
    <row r="67" spans="1:7" ht="24" customHeight="1" x14ac:dyDescent="0.25">
      <c r="A67" s="71"/>
      <c r="B67" s="122" t="s">
        <v>101</v>
      </c>
      <c r="C67" s="123" t="s">
        <v>99</v>
      </c>
      <c r="D67" s="124">
        <v>26000</v>
      </c>
      <c r="E67" s="125" t="s">
        <v>88</v>
      </c>
      <c r="F67" s="134">
        <v>25</v>
      </c>
      <c r="G67" s="145">
        <f>(D67*F67)</f>
        <v>650000</v>
      </c>
    </row>
    <row r="68" spans="1:7" ht="24" customHeight="1" x14ac:dyDescent="0.25">
      <c r="A68" s="71"/>
      <c r="B68" s="130" t="s">
        <v>113</v>
      </c>
      <c r="C68" s="131" t="s">
        <v>35</v>
      </c>
      <c r="D68" s="131">
        <v>1100</v>
      </c>
      <c r="E68" s="131" t="s">
        <v>114</v>
      </c>
      <c r="F68" s="131">
        <v>250</v>
      </c>
      <c r="G68" s="146">
        <f t="shared" ref="G68:G69" si="4">(D68*F68)</f>
        <v>275000</v>
      </c>
    </row>
    <row r="69" spans="1:7" ht="12.75" customHeight="1" x14ac:dyDescent="0.25">
      <c r="A69" s="71"/>
      <c r="B69" s="132" t="s">
        <v>115</v>
      </c>
      <c r="C69" s="133" t="s">
        <v>116</v>
      </c>
      <c r="D69" s="133">
        <v>1</v>
      </c>
      <c r="E69" s="133" t="s">
        <v>114</v>
      </c>
      <c r="F69" s="133">
        <v>5000</v>
      </c>
      <c r="G69" s="147">
        <f t="shared" si="4"/>
        <v>5000</v>
      </c>
    </row>
    <row r="70" spans="1:7" ht="13.5" customHeight="1" x14ac:dyDescent="0.25">
      <c r="A70" s="71"/>
      <c r="B70" s="128" t="s">
        <v>49</v>
      </c>
      <c r="C70" s="129"/>
      <c r="D70" s="129"/>
      <c r="E70" s="129"/>
      <c r="F70" s="141"/>
      <c r="G70" s="155">
        <f>SUM(G67:G69)</f>
        <v>930000</v>
      </c>
    </row>
    <row r="71" spans="1:7" ht="12" customHeight="1" x14ac:dyDescent="0.25">
      <c r="A71" s="2"/>
      <c r="B71" s="126" t="s">
        <v>100</v>
      </c>
      <c r="C71" s="126"/>
      <c r="D71" s="126"/>
      <c r="E71" s="126"/>
      <c r="F71" s="127"/>
      <c r="G71" s="127">
        <f>G67+G63+G45+G34+G29</f>
        <v>7450142.5</v>
      </c>
    </row>
    <row r="72" spans="1:7" ht="12" customHeight="1" x14ac:dyDescent="0.25">
      <c r="A72" s="71"/>
      <c r="B72" s="74" t="s">
        <v>50</v>
      </c>
      <c r="C72" s="75"/>
      <c r="D72" s="75"/>
      <c r="E72" s="75"/>
      <c r="F72" s="151"/>
      <c r="G72" s="178">
        <f>G71</f>
        <v>7450142.5</v>
      </c>
    </row>
    <row r="73" spans="1:7" ht="12" customHeight="1" x14ac:dyDescent="0.25">
      <c r="A73" s="71"/>
      <c r="B73" s="76" t="s">
        <v>51</v>
      </c>
      <c r="C73" s="60"/>
      <c r="D73" s="60"/>
      <c r="E73" s="60"/>
      <c r="F73" s="152"/>
      <c r="G73" s="179">
        <f>G72*0.05</f>
        <v>372507.125</v>
      </c>
    </row>
    <row r="74" spans="1:7" ht="12" customHeight="1" x14ac:dyDescent="0.25">
      <c r="A74" s="71"/>
      <c r="B74" s="77" t="s">
        <v>52</v>
      </c>
      <c r="C74" s="59"/>
      <c r="D74" s="59"/>
      <c r="E74" s="59"/>
      <c r="F74" s="153"/>
      <c r="G74" s="180">
        <f>G73+G72</f>
        <v>7822649.625</v>
      </c>
    </row>
    <row r="75" spans="1:7" ht="12" customHeight="1" x14ac:dyDescent="0.25">
      <c r="A75" s="71"/>
      <c r="B75" s="76" t="s">
        <v>53</v>
      </c>
      <c r="C75" s="60"/>
      <c r="D75" s="60"/>
      <c r="E75" s="60"/>
      <c r="F75" s="152"/>
      <c r="G75" s="179">
        <f>G12</f>
        <v>11000000</v>
      </c>
    </row>
    <row r="76" spans="1:7" ht="12" customHeight="1" x14ac:dyDescent="0.25">
      <c r="A76" s="71"/>
      <c r="B76" s="78" t="s">
        <v>54</v>
      </c>
      <c r="C76" s="79"/>
      <c r="D76" s="79"/>
      <c r="E76" s="79"/>
      <c r="F76" s="154"/>
      <c r="G76" s="181">
        <f>G75-G74</f>
        <v>3177350.375</v>
      </c>
    </row>
    <row r="77" spans="1:7" ht="12" customHeight="1" x14ac:dyDescent="0.25">
      <c r="A77" s="71"/>
      <c r="B77" s="72" t="s">
        <v>55</v>
      </c>
      <c r="C77" s="73"/>
      <c r="D77" s="73"/>
      <c r="E77" s="73"/>
      <c r="F77" s="73"/>
      <c r="G77" s="68"/>
    </row>
    <row r="78" spans="1:7" ht="12.75" customHeight="1" thickBot="1" x14ac:dyDescent="0.3">
      <c r="A78" s="71"/>
      <c r="B78" s="80"/>
      <c r="C78" s="73"/>
      <c r="D78" s="73"/>
      <c r="E78" s="73"/>
      <c r="F78" s="73"/>
      <c r="G78" s="68"/>
    </row>
    <row r="79" spans="1:7" ht="12" customHeight="1" x14ac:dyDescent="0.25">
      <c r="A79" s="71"/>
      <c r="B79" s="90" t="s">
        <v>56</v>
      </c>
      <c r="C79" s="91"/>
      <c r="D79" s="91"/>
      <c r="E79" s="91"/>
      <c r="F79" s="92"/>
      <c r="G79" s="68"/>
    </row>
    <row r="80" spans="1:7" ht="12" customHeight="1" x14ac:dyDescent="0.25">
      <c r="A80" s="71"/>
      <c r="B80" s="93" t="s">
        <v>57</v>
      </c>
      <c r="C80" s="70"/>
      <c r="D80" s="70"/>
      <c r="E80" s="70"/>
      <c r="F80" s="94"/>
      <c r="G80" s="68"/>
    </row>
    <row r="81" spans="1:7" ht="12" customHeight="1" x14ac:dyDescent="0.25">
      <c r="A81" s="71"/>
      <c r="B81" s="93" t="s">
        <v>102</v>
      </c>
      <c r="C81" s="70"/>
      <c r="D81" s="70"/>
      <c r="E81" s="70"/>
      <c r="F81" s="94"/>
      <c r="G81" s="68"/>
    </row>
    <row r="82" spans="1:7" ht="12" customHeight="1" x14ac:dyDescent="0.25">
      <c r="A82" s="71"/>
      <c r="B82" s="93" t="s">
        <v>103</v>
      </c>
      <c r="C82" s="70"/>
      <c r="D82" s="70"/>
      <c r="E82" s="70"/>
      <c r="F82" s="94"/>
      <c r="G82" s="68"/>
    </row>
    <row r="83" spans="1:7" ht="12" customHeight="1" x14ac:dyDescent="0.25">
      <c r="A83" s="71"/>
      <c r="B83" s="93" t="s">
        <v>58</v>
      </c>
      <c r="C83" s="70"/>
      <c r="D83" s="70"/>
      <c r="E83" s="70"/>
      <c r="F83" s="94"/>
      <c r="G83" s="68"/>
    </row>
    <row r="84" spans="1:7" ht="12" customHeight="1" x14ac:dyDescent="0.25">
      <c r="A84" s="71"/>
      <c r="B84" s="93" t="s">
        <v>59</v>
      </c>
      <c r="C84" s="70"/>
      <c r="D84" s="70"/>
      <c r="E84" s="70"/>
      <c r="F84" s="94"/>
      <c r="G84" s="68"/>
    </row>
    <row r="85" spans="1:7" ht="12.75" customHeight="1" thickBot="1" x14ac:dyDescent="0.3">
      <c r="A85" s="71"/>
      <c r="B85" s="95" t="s">
        <v>60</v>
      </c>
      <c r="C85" s="96"/>
      <c r="D85" s="96"/>
      <c r="E85" s="96"/>
      <c r="F85" s="97"/>
      <c r="G85" s="68"/>
    </row>
    <row r="86" spans="1:7" ht="12.75" customHeight="1" x14ac:dyDescent="0.25">
      <c r="A86" s="71"/>
      <c r="B86" s="88"/>
      <c r="C86" s="70"/>
      <c r="D86" s="70"/>
      <c r="E86" s="70"/>
      <c r="F86" s="70"/>
      <c r="G86" s="68"/>
    </row>
    <row r="87" spans="1:7" ht="15" customHeight="1" thickBot="1" x14ac:dyDescent="0.3">
      <c r="A87" s="71"/>
      <c r="B87" s="186" t="s">
        <v>61</v>
      </c>
      <c r="C87" s="187"/>
      <c r="D87" s="87"/>
      <c r="E87" s="62"/>
      <c r="F87" s="62"/>
      <c r="G87" s="68"/>
    </row>
    <row r="88" spans="1:7" ht="12" customHeight="1" x14ac:dyDescent="0.25">
      <c r="A88" s="71"/>
      <c r="B88" s="82" t="s">
        <v>48</v>
      </c>
      <c r="C88" s="63" t="s">
        <v>62</v>
      </c>
      <c r="D88" s="83" t="s">
        <v>63</v>
      </c>
      <c r="E88" s="62"/>
      <c r="F88" s="62"/>
      <c r="G88" s="68"/>
    </row>
    <row r="89" spans="1:7" ht="12" customHeight="1" x14ac:dyDescent="0.25">
      <c r="A89" s="71"/>
      <c r="B89" s="84" t="s">
        <v>64</v>
      </c>
      <c r="C89" s="64">
        <f>G29</f>
        <v>1482000</v>
      </c>
      <c r="D89" s="168">
        <f>(C89/C95)</f>
        <v>0.20071395321045574</v>
      </c>
      <c r="E89" s="62"/>
      <c r="F89" s="62"/>
      <c r="G89" s="68"/>
    </row>
    <row r="90" spans="1:7" ht="12" customHeight="1" x14ac:dyDescent="0.25">
      <c r="A90" s="71"/>
      <c r="B90" s="84" t="s">
        <v>65</v>
      </c>
      <c r="C90" s="109">
        <f>G34</f>
        <v>160000</v>
      </c>
      <c r="D90" s="168">
        <f>C90/C95</f>
        <v>2.1669522613814385E-2</v>
      </c>
      <c r="E90" s="62"/>
      <c r="F90" s="62"/>
      <c r="G90" s="68"/>
    </row>
    <row r="91" spans="1:7" ht="12" customHeight="1" x14ac:dyDescent="0.25">
      <c r="A91" s="71"/>
      <c r="B91" s="84" t="s">
        <v>66</v>
      </c>
      <c r="C91" s="64">
        <f>G45</f>
        <v>960000</v>
      </c>
      <c r="D91" s="168">
        <f>C91/C95</f>
        <v>0.13001713568288631</v>
      </c>
      <c r="E91" s="62"/>
      <c r="F91" s="62"/>
      <c r="G91" s="68"/>
    </row>
    <row r="92" spans="1:7" ht="12" customHeight="1" x14ac:dyDescent="0.25">
      <c r="A92" s="71"/>
      <c r="B92" s="84" t="s">
        <v>34</v>
      </c>
      <c r="C92" s="64">
        <v>3479135</v>
      </c>
      <c r="D92" s="168">
        <f>C92/C95</f>
        <v>0.47119496599383193</v>
      </c>
      <c r="E92" s="62"/>
      <c r="F92" s="62"/>
      <c r="G92" s="68"/>
    </row>
    <row r="93" spans="1:7" ht="12" customHeight="1" x14ac:dyDescent="0.25">
      <c r="A93" s="71"/>
      <c r="B93" s="84" t="s">
        <v>67</v>
      </c>
      <c r="C93" s="65">
        <f>G70</f>
        <v>930000</v>
      </c>
      <c r="D93" s="168">
        <f>C93/C95</f>
        <v>0.12595410019279613</v>
      </c>
      <c r="E93" s="67"/>
      <c r="F93" s="67"/>
      <c r="G93" s="68"/>
    </row>
    <row r="94" spans="1:7" ht="12" customHeight="1" x14ac:dyDescent="0.25">
      <c r="A94" s="71"/>
      <c r="B94" s="84" t="s">
        <v>68</v>
      </c>
      <c r="C94" s="65">
        <f>G73</f>
        <v>372507.125</v>
      </c>
      <c r="D94" s="168">
        <f>C94/C95</f>
        <v>5.045032230621551E-2</v>
      </c>
      <c r="E94" s="67"/>
      <c r="F94" s="67"/>
      <c r="G94" s="68"/>
    </row>
    <row r="95" spans="1:7" ht="12.75" customHeight="1" thickBot="1" x14ac:dyDescent="0.3">
      <c r="A95" s="71"/>
      <c r="B95" s="85" t="s">
        <v>69</v>
      </c>
      <c r="C95" s="86">
        <f>SUM(C89:C94)</f>
        <v>7383642.125</v>
      </c>
      <c r="D95" s="168">
        <f>SUM(D89:D94)</f>
        <v>0.99999999999999989</v>
      </c>
      <c r="E95" s="67"/>
      <c r="F95" s="67"/>
      <c r="G95" s="68"/>
    </row>
    <row r="96" spans="1:7" ht="12" customHeight="1" x14ac:dyDescent="0.25">
      <c r="A96" s="71"/>
      <c r="B96" s="80"/>
      <c r="C96" s="73"/>
      <c r="D96" s="73"/>
      <c r="E96" s="73"/>
      <c r="F96" s="73"/>
      <c r="G96" s="68"/>
    </row>
    <row r="97" spans="1:7" ht="12.75" customHeight="1" x14ac:dyDescent="0.25">
      <c r="A97" s="71"/>
      <c r="B97" s="81"/>
      <c r="C97" s="73"/>
      <c r="D97" s="73"/>
      <c r="E97" s="73"/>
      <c r="F97" s="73"/>
      <c r="G97" s="68"/>
    </row>
    <row r="98" spans="1:7" ht="12" customHeight="1" thickBot="1" x14ac:dyDescent="0.3">
      <c r="A98" s="61"/>
      <c r="B98" s="99"/>
      <c r="C98" s="100" t="s">
        <v>105</v>
      </c>
      <c r="D98" s="101"/>
      <c r="E98" s="102"/>
      <c r="F98" s="66"/>
      <c r="G98" s="68"/>
    </row>
    <row r="99" spans="1:7" ht="12" customHeight="1" thickBot="1" x14ac:dyDescent="0.3">
      <c r="A99" s="71"/>
      <c r="B99" s="162" t="s">
        <v>129</v>
      </c>
      <c r="C99" s="148" t="s">
        <v>128</v>
      </c>
      <c r="D99" s="149" t="s">
        <v>126</v>
      </c>
      <c r="E99" s="150" t="s">
        <v>127</v>
      </c>
      <c r="F99" s="98"/>
      <c r="G99" s="69"/>
    </row>
    <row r="100" spans="1:7" ht="12" customHeight="1" x14ac:dyDescent="0.25">
      <c r="A100" s="71"/>
      <c r="B100" s="156" t="s">
        <v>104</v>
      </c>
      <c r="C100" s="157">
        <v>15000</v>
      </c>
      <c r="D100" s="157">
        <v>20000</v>
      </c>
      <c r="E100" s="158">
        <v>25000</v>
      </c>
      <c r="F100" s="98"/>
      <c r="G100" s="69"/>
    </row>
    <row r="101" spans="1:7" ht="12.75" customHeight="1" thickBot="1" x14ac:dyDescent="0.3">
      <c r="A101" s="71"/>
      <c r="B101" s="159" t="s">
        <v>105</v>
      </c>
      <c r="C101" s="160">
        <f>C95/C100</f>
        <v>492.24280833333336</v>
      </c>
      <c r="D101" s="160">
        <f>C95/D100</f>
        <v>369.18210625</v>
      </c>
      <c r="E101" s="161">
        <f>C95/E100</f>
        <v>295.345685</v>
      </c>
      <c r="F101" s="98"/>
      <c r="G101" s="69"/>
    </row>
    <row r="102" spans="1:7" ht="15.6" customHeight="1" x14ac:dyDescent="0.25">
      <c r="A102" s="71"/>
      <c r="B102" s="89" t="s">
        <v>70</v>
      </c>
      <c r="C102" s="70"/>
      <c r="D102" s="70"/>
      <c r="E102" s="70"/>
      <c r="F102" s="70"/>
      <c r="G102" s="70"/>
    </row>
  </sheetData>
  <mergeCells count="8">
    <mergeCell ref="B17:G17"/>
    <mergeCell ref="B87:C8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47036-6273-421C-8ADC-EA0D82E11804}">
  <ds:schemaRefs>
    <ds:schemaRef ds:uri="c5dbce2d-49dc-4afe-a5b0-d7fb7a901161"/>
    <ds:schemaRef ds:uri="1030f0af-99cb-42f1-88fc-acec73331192"/>
    <ds:schemaRef ds:uri="http://schemas.microsoft.com/sharepoint/v3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77BC68-3103-47C2-A710-7C1ED9B5C3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BCA07-1354-4AEA-937E-A17F96A68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 CUARESMERA O GUARDA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