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PAPA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9" i="1" l="1"/>
  <c r="G52" i="1" l="1"/>
  <c r="G50" i="1"/>
  <c r="G51" i="1"/>
  <c r="G53" i="1"/>
  <c r="G55" i="1"/>
  <c r="G56" i="1"/>
  <c r="G58" i="1"/>
  <c r="G60" i="1"/>
  <c r="G61" i="1"/>
  <c r="G49" i="1"/>
  <c r="G62" i="1" l="1"/>
  <c r="G22" i="1"/>
  <c r="G23" i="1"/>
  <c r="G24" i="1"/>
  <c r="G21" i="1"/>
  <c r="G12" i="1" l="1"/>
  <c r="D98" i="1" l="1"/>
  <c r="C92" i="1"/>
  <c r="G25" i="1"/>
  <c r="C88" i="1" s="1"/>
  <c r="G30" i="1" l="1"/>
  <c r="C89" i="1" s="1"/>
  <c r="G74" i="1"/>
  <c r="C91" i="1" l="1"/>
  <c r="G45" i="1"/>
  <c r="G71" i="1" l="1"/>
  <c r="G72" i="1" s="1"/>
  <c r="C90" i="1"/>
  <c r="G73" i="1" l="1"/>
  <c r="D99" i="1" s="1"/>
  <c r="C93" i="1"/>
  <c r="C94" i="1" s="1"/>
  <c r="D88" i="1" s="1"/>
  <c r="G75" i="1" l="1"/>
  <c r="E99" i="1"/>
  <c r="D92" i="1"/>
  <c r="D91" i="1"/>
  <c r="D90" i="1"/>
  <c r="C99" i="1"/>
  <c r="D93" i="1"/>
  <c r="D94" i="1" l="1"/>
</calcChain>
</file>

<file path=xl/sharedStrings.xml><?xml version="1.0" encoding="utf-8"?>
<sst xmlns="http://schemas.openxmlformats.org/spreadsheetml/2006/main" count="196" uniqueCount="121">
  <si>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</si>
  <si>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</si>
  <si>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</si>
  <si>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</si>
  <si>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</si>
  <si>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</si>
  <si>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</si>
  <si>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</si>
  <si>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</si>
  <si>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</si>
  <si>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</si>
  <si>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</si>
  <si>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</si>
  <si>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</si>
  <si>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</si>
  <si>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</si>
  <si>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</si>
  <si>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</si>
  <si>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</si>
  <si>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</si>
  <si>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</si>
  <si>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</si>
  <si>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</si>
  <si>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</si>
  <si>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</si>
  <si>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</si>
  <si>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</si>
  <si>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</si>
  <si>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</si>
  <si>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</si>
  <si>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</si>
  <si>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</si>
  <si>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</si>
  <si>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</si>
  <si>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</si>
  <si>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</si>
  <si>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</si>
  <si>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</si>
  <si>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</si>
  <si>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</si>
  <si>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</si>
  <si>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</si>
  <si>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</si>
  <si>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</si>
  <si>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</si>
  <si>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</si>
  <si>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</si>
  <si>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</si>
  <si>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</si>
  <si>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</si>
  <si>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</si>
  <si>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</si>
  <si>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</si>
  <si>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</si>
  <si>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</si>
  <si>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</si>
  <si>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</si>
  <si>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</si>
  <si>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</si>
  <si>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</si>
  <si>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</si>
  <si>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</si>
  <si>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ASTERIX</t>
  </si>
  <si>
    <t>MEDIO</t>
  </si>
  <si>
    <t>METROPOLITANA</t>
  </si>
  <si>
    <t>Todas</t>
  </si>
  <si>
    <t>PAPA DE GUARDA</t>
  </si>
  <si>
    <t>Dic -Ene</t>
  </si>
  <si>
    <t>MERCADO INTERNO</t>
  </si>
  <si>
    <t>Dic-Mar</t>
  </si>
  <si>
    <t>NO HAY</t>
  </si>
  <si>
    <t>Aplicación Fertilizante</t>
  </si>
  <si>
    <t>Sep-Oct</t>
  </si>
  <si>
    <t>Aplicación AgroquÍmicos</t>
  </si>
  <si>
    <t>Riegos</t>
  </si>
  <si>
    <t>Sep-Nov</t>
  </si>
  <si>
    <t>Cosecha</t>
  </si>
  <si>
    <t>Diciembre</t>
  </si>
  <si>
    <t xml:space="preserve">Arado cincel </t>
  </si>
  <si>
    <t xml:space="preserve">Rastra </t>
  </si>
  <si>
    <t>Ago-Sept</t>
  </si>
  <si>
    <t>Acequiadura</t>
  </si>
  <si>
    <t>Tractor sembradora</t>
  </si>
  <si>
    <t>Tractor arado surcador aporca</t>
  </si>
  <si>
    <t>Tractor con pulverizador c/barra (herbicida)</t>
  </si>
  <si>
    <t>Sep- Nov</t>
  </si>
  <si>
    <t>Tractor con coloso</t>
  </si>
  <si>
    <t>Tractor con pulverizador c/barra (insect.-fungicida)</t>
  </si>
  <si>
    <t>Cosechadora</t>
  </si>
  <si>
    <t>Tractor coloso cosecha</t>
  </si>
  <si>
    <t>Tracto con rastra (picado e incorporación de rastrojo)</t>
  </si>
  <si>
    <t>RENDIMIENTO (Kg/ha)</t>
  </si>
  <si>
    <t xml:space="preserve"> </t>
  </si>
  <si>
    <t>Agosto</t>
  </si>
  <si>
    <t>FERTILIZANTE</t>
  </si>
  <si>
    <t>Urea</t>
  </si>
  <si>
    <t>Sept - Oct</t>
  </si>
  <si>
    <t>Fosfato diamonico</t>
  </si>
  <si>
    <t>Sept</t>
  </si>
  <si>
    <t>Mezcla Papa</t>
  </si>
  <si>
    <t>FUNGICIDA</t>
  </si>
  <si>
    <t>Curzate M8</t>
  </si>
  <si>
    <t>Oct- Nov</t>
  </si>
  <si>
    <t>Manzate</t>
  </si>
  <si>
    <t>HERBICIDA</t>
  </si>
  <si>
    <t>INSECTICIDA</t>
  </si>
  <si>
    <t>Puzzle 200 SL</t>
  </si>
  <si>
    <t>Coragen</t>
  </si>
  <si>
    <t>Nov- Dic</t>
  </si>
  <si>
    <t>Hilo para coser sacos</t>
  </si>
  <si>
    <t>Sacos plasticos</t>
  </si>
  <si>
    <t>Rendimiento  (kg /hà)</t>
  </si>
  <si>
    <t>Costo unitario ($/ kg) (*)</t>
  </si>
  <si>
    <t>Lt</t>
  </si>
  <si>
    <t>PRECIO ESPERADO ($/kg)</t>
  </si>
  <si>
    <t>ESCENARIOS COSTO UNITARIO  ($/kg)</t>
  </si>
  <si>
    <t>Oct</t>
  </si>
  <si>
    <t>Dic</t>
  </si>
  <si>
    <t>MELIPILLA</t>
  </si>
  <si>
    <t>SENCOR 480 SC 5 L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</si>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</sst>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sz val="8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20" fillId="0" borderId="20"/>
  </cellStyleXfs>
  <cellXfs count="21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4" fillId="7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0" fontId="12" fillId="7" borderId="50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13" xfId="0" applyNumberFormat="1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right" vertical="center"/>
    </xf>
    <xf numFmtId="49" fontId="18" fillId="2" borderId="53" xfId="0" applyNumberFormat="1" applyFont="1" applyFill="1" applyBorder="1" applyAlignment="1">
      <alignment wrapText="1"/>
    </xf>
    <xf numFmtId="49" fontId="18" fillId="2" borderId="53" xfId="0" applyNumberFormat="1" applyFont="1" applyFill="1" applyBorder="1" applyAlignment="1">
      <alignment horizontal="center"/>
    </xf>
    <xf numFmtId="0" fontId="18" fillId="2" borderId="51" xfId="0" applyFont="1" applyFill="1" applyBorder="1" applyAlignment="1"/>
    <xf numFmtId="0" fontId="18" fillId="2" borderId="51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2" fillId="2" borderId="55" xfId="0" applyFont="1" applyFill="1" applyBorder="1" applyAlignment="1"/>
    <xf numFmtId="0" fontId="2" fillId="2" borderId="55" xfId="0" applyFont="1" applyFill="1" applyBorder="1" applyAlignment="1">
      <alignment horizontal="center"/>
    </xf>
    <xf numFmtId="3" fontId="2" fillId="2" borderId="55" xfId="0" applyNumberFormat="1" applyFont="1" applyFill="1" applyBorder="1" applyAlignment="1"/>
    <xf numFmtId="3" fontId="2" fillId="2" borderId="55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3" fontId="18" fillId="2" borderId="53" xfId="0" applyNumberFormat="1" applyFont="1" applyFill="1" applyBorder="1" applyAlignment="1">
      <alignment horizontal="center"/>
    </xf>
    <xf numFmtId="3" fontId="12" fillId="7" borderId="50" xfId="0" applyNumberFormat="1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7" fontId="21" fillId="0" borderId="60" xfId="1" applyNumberFormat="1" applyFont="1" applyBorder="1" applyAlignment="1">
      <alignment horizontal="right" vertical="center"/>
    </xf>
    <xf numFmtId="0" fontId="0" fillId="0" borderId="20" xfId="0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" fillId="0" borderId="20" xfId="0" applyNumberFormat="1" applyFont="1" applyFill="1" applyBorder="1" applyAlignment="1">
      <alignment horizontal="right" vertical="center"/>
    </xf>
    <xf numFmtId="164" fontId="16" fillId="0" borderId="20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22" xfId="0" applyFont="1" applyFill="1" applyBorder="1" applyAlignment="1"/>
    <xf numFmtId="49" fontId="19" fillId="0" borderId="51" xfId="0" applyNumberFormat="1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 wrapText="1"/>
    </xf>
    <xf numFmtId="3" fontId="4" fillId="0" borderId="51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19" fillId="0" borderId="51" xfId="0" applyNumberFormat="1" applyFont="1" applyFill="1" applyBorder="1" applyAlignment="1">
      <alignment horizontal="left"/>
    </xf>
    <xf numFmtId="49" fontId="4" fillId="0" borderId="51" xfId="0" applyNumberFormat="1" applyFont="1" applyFill="1" applyBorder="1" applyAlignment="1">
      <alignment horizontal="center"/>
    </xf>
    <xf numFmtId="0" fontId="4" fillId="0" borderId="51" xfId="0" applyNumberFormat="1" applyFont="1" applyFill="1" applyBorder="1" applyAlignment="1">
      <alignment horizontal="center"/>
    </xf>
    <xf numFmtId="49" fontId="4" fillId="0" borderId="51" xfId="0" applyNumberFormat="1" applyFont="1" applyFill="1" applyBorder="1" applyAlignment="1">
      <alignment horizontal="left"/>
    </xf>
    <xf numFmtId="0" fontId="4" fillId="0" borderId="51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23" fillId="0" borderId="51" xfId="0" applyNumberFormat="1" applyFont="1" applyFill="1" applyBorder="1" applyAlignment="1">
      <alignment horizontal="left"/>
    </xf>
    <xf numFmtId="0" fontId="23" fillId="0" borderId="51" xfId="0" applyFont="1" applyFill="1" applyBorder="1" applyAlignment="1">
      <alignment horizontal="center"/>
    </xf>
    <xf numFmtId="3" fontId="23" fillId="0" borderId="51" xfId="0" applyNumberFormat="1" applyFont="1" applyFill="1" applyBorder="1" applyAlignment="1">
      <alignment horizontal="center"/>
    </xf>
    <xf numFmtId="49" fontId="23" fillId="0" borderId="51" xfId="0" applyNumberFormat="1" applyFont="1" applyFill="1" applyBorder="1" applyAlignment="1">
      <alignment horizontal="center"/>
    </xf>
    <xf numFmtId="0" fontId="23" fillId="0" borderId="51" xfId="0" applyNumberFormat="1" applyFont="1" applyFill="1" applyBorder="1" applyAlignment="1">
      <alignment horizontal="center"/>
    </xf>
    <xf numFmtId="0" fontId="24" fillId="0" borderId="22" xfId="0" applyFont="1" applyFill="1" applyBorder="1" applyAlignment="1"/>
    <xf numFmtId="3" fontId="25" fillId="0" borderId="20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/>
    <xf numFmtId="0" fontId="24" fillId="0" borderId="0" xfId="0" applyFont="1" applyFill="1" applyAlignment="1"/>
    <xf numFmtId="1" fontId="4" fillId="0" borderId="5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/>
    <xf numFmtId="1" fontId="22" fillId="0" borderId="0" xfId="0" applyNumberFormat="1" applyFont="1" applyAlignment="1"/>
    <xf numFmtId="166" fontId="22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58" xfId="0" applyNumberFormat="1" applyFont="1" applyFill="1" applyBorder="1" applyAlignment="1">
      <alignment horizontal="center" vertical="center"/>
    </xf>
    <xf numFmtId="49" fontId="17" fillId="8" borderId="59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workbookViewId="0">
      <selection activeCell="G43" sqref="G43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1.42578125" style="1" customWidth="1"/>
    <col min="3" max="3" width="16.140625" style="1" customWidth="1"/>
    <col min="4" max="4" width="9.5703125" style="1" customWidth="1"/>
    <col min="5" max="5" width="19.42578125" style="1" customWidth="1"/>
    <col min="6" max="6" width="10.85546875" style="1" customWidth="1"/>
    <col min="7" max="7" width="16" style="121" customWidth="1"/>
    <col min="8" max="8" width="16" style="174" customWidth="1"/>
    <col min="9" max="249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106"/>
      <c r="H1" s="149"/>
    </row>
    <row r="2" spans="1:9" ht="15" customHeight="1" x14ac:dyDescent="0.25">
      <c r="A2" s="2"/>
      <c r="B2" s="2"/>
      <c r="C2" s="2"/>
      <c r="D2" s="2"/>
      <c r="E2" s="2"/>
      <c r="F2" s="2"/>
      <c r="G2" s="106"/>
      <c r="H2" s="149"/>
    </row>
    <row r="3" spans="1:9" ht="15" customHeight="1" x14ac:dyDescent="0.25">
      <c r="A3" s="2"/>
      <c r="B3" s="2"/>
      <c r="C3" s="2"/>
      <c r="D3" s="2"/>
      <c r="E3" s="2"/>
      <c r="F3" s="2"/>
      <c r="G3" s="106"/>
      <c r="H3" s="149"/>
    </row>
    <row r="4" spans="1:9" ht="15" customHeight="1" x14ac:dyDescent="0.25">
      <c r="A4" s="2"/>
      <c r="B4" s="2"/>
      <c r="C4" s="2"/>
      <c r="D4" s="2"/>
      <c r="E4" s="2"/>
      <c r="F4" s="2"/>
      <c r="G4" s="106"/>
      <c r="H4" s="149"/>
    </row>
    <row r="5" spans="1:9" ht="15" customHeight="1" x14ac:dyDescent="0.25">
      <c r="A5" s="2"/>
      <c r="B5" s="2"/>
      <c r="C5" s="2"/>
      <c r="D5" s="2"/>
      <c r="E5" s="2"/>
      <c r="F5" s="2"/>
      <c r="G5" s="106"/>
      <c r="H5" s="149"/>
    </row>
    <row r="6" spans="1:9" ht="15" customHeight="1" x14ac:dyDescent="0.25">
      <c r="A6" s="2"/>
      <c r="B6" s="2"/>
      <c r="C6" s="2"/>
      <c r="D6" s="2"/>
      <c r="E6" s="2"/>
      <c r="F6" s="2"/>
      <c r="G6" s="106"/>
      <c r="H6" s="149"/>
    </row>
    <row r="7" spans="1:9" ht="15" customHeight="1" x14ac:dyDescent="0.25">
      <c r="A7" s="2"/>
      <c r="B7" s="2"/>
      <c r="C7" s="2"/>
      <c r="D7" s="2"/>
      <c r="E7" s="2"/>
      <c r="F7" s="2"/>
      <c r="G7" s="106"/>
      <c r="H7" s="149"/>
    </row>
    <row r="8" spans="1:9" ht="15" customHeight="1" x14ac:dyDescent="0.25">
      <c r="A8" s="2"/>
      <c r="B8" s="3"/>
      <c r="C8" s="4"/>
      <c r="D8" s="2"/>
      <c r="E8" s="4"/>
      <c r="F8" s="4"/>
      <c r="G8" s="107"/>
      <c r="H8" s="149"/>
    </row>
    <row r="9" spans="1:9" ht="12" customHeight="1" x14ac:dyDescent="0.25">
      <c r="A9" s="5"/>
      <c r="B9" s="6" t="s">
        <v>0</v>
      </c>
      <c r="C9" s="7" t="s">
        <v>66</v>
      </c>
      <c r="D9" s="8"/>
      <c r="E9" s="203" t="s">
        <v>91</v>
      </c>
      <c r="F9" s="204"/>
      <c r="G9" s="140">
        <v>29000</v>
      </c>
      <c r="H9" s="150"/>
    </row>
    <row r="10" spans="1:9" ht="18" customHeight="1" x14ac:dyDescent="0.25">
      <c r="A10" s="5"/>
      <c r="B10" s="9" t="s">
        <v>1</v>
      </c>
      <c r="C10" s="122" t="s">
        <v>62</v>
      </c>
      <c r="D10" s="10"/>
      <c r="E10" s="205" t="s">
        <v>2</v>
      </c>
      <c r="F10" s="206"/>
      <c r="G10" s="12" t="s">
        <v>67</v>
      </c>
      <c r="H10" s="151"/>
    </row>
    <row r="11" spans="1:9" ht="18" customHeight="1" x14ac:dyDescent="0.25">
      <c r="A11" s="5"/>
      <c r="B11" s="9" t="s">
        <v>3</v>
      </c>
      <c r="C11" s="12" t="s">
        <v>63</v>
      </c>
      <c r="D11" s="10"/>
      <c r="E11" s="205" t="s">
        <v>114</v>
      </c>
      <c r="F11" s="206"/>
      <c r="G11" s="108">
        <v>325</v>
      </c>
      <c r="H11" s="152"/>
      <c r="I11" s="202" t="s">
        <v>92</v>
      </c>
    </row>
    <row r="12" spans="1:9" ht="11.25" customHeight="1" x14ac:dyDescent="0.25">
      <c r="A12" s="5"/>
      <c r="B12" s="9" t="s">
        <v>4</v>
      </c>
      <c r="C12" s="13" t="s">
        <v>64</v>
      </c>
      <c r="D12" s="10"/>
      <c r="E12" s="14" t="s">
        <v>5</v>
      </c>
      <c r="F12" s="15"/>
      <c r="G12" s="101">
        <f>G9*G11</f>
        <v>9425000</v>
      </c>
      <c r="H12" s="153"/>
    </row>
    <row r="13" spans="1:9" ht="11.25" customHeight="1" x14ac:dyDescent="0.25">
      <c r="A13" s="5"/>
      <c r="B13" s="9" t="s">
        <v>6</v>
      </c>
      <c r="C13" s="12" t="s">
        <v>118</v>
      </c>
      <c r="D13" s="10"/>
      <c r="E13" s="205" t="s">
        <v>7</v>
      </c>
      <c r="F13" s="206"/>
      <c r="G13" s="12" t="s">
        <v>68</v>
      </c>
      <c r="H13" s="151"/>
    </row>
    <row r="14" spans="1:9" ht="13.5" customHeight="1" x14ac:dyDescent="0.25">
      <c r="A14" s="5"/>
      <c r="B14" s="9" t="s">
        <v>8</v>
      </c>
      <c r="C14" s="12" t="s">
        <v>65</v>
      </c>
      <c r="D14" s="10"/>
      <c r="E14" s="205" t="s">
        <v>9</v>
      </c>
      <c r="F14" s="206"/>
      <c r="G14" s="12" t="s">
        <v>69</v>
      </c>
      <c r="H14" s="151"/>
    </row>
    <row r="15" spans="1:9" ht="16.5" customHeight="1" x14ac:dyDescent="0.25">
      <c r="A15" s="5"/>
      <c r="B15" s="9" t="s">
        <v>10</v>
      </c>
      <c r="C15" s="148">
        <v>44726</v>
      </c>
      <c r="D15" s="10"/>
      <c r="E15" s="207" t="s">
        <v>11</v>
      </c>
      <c r="F15" s="208"/>
      <c r="G15" s="13" t="s">
        <v>70</v>
      </c>
      <c r="H15" s="154"/>
    </row>
    <row r="16" spans="1:9" ht="12" customHeight="1" x14ac:dyDescent="0.25">
      <c r="A16" s="2"/>
      <c r="B16" s="16"/>
      <c r="C16" s="17"/>
      <c r="D16" s="18"/>
      <c r="E16" s="19"/>
      <c r="F16" s="19"/>
      <c r="G16" s="109"/>
      <c r="H16" s="155"/>
    </row>
    <row r="17" spans="1:8" ht="12" customHeight="1" x14ac:dyDescent="0.25">
      <c r="A17" s="20"/>
      <c r="B17" s="209" t="s">
        <v>12</v>
      </c>
      <c r="C17" s="210"/>
      <c r="D17" s="210"/>
      <c r="E17" s="210"/>
      <c r="F17" s="210"/>
      <c r="G17" s="210"/>
      <c r="H17" s="156"/>
    </row>
    <row r="18" spans="1:8" ht="12" customHeight="1" x14ac:dyDescent="0.25">
      <c r="A18" s="2"/>
      <c r="B18" s="21"/>
      <c r="C18" s="22"/>
      <c r="D18" s="22"/>
      <c r="E18" s="22"/>
      <c r="F18" s="23"/>
      <c r="G18" s="110"/>
      <c r="H18" s="157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111"/>
      <c r="H19" s="158"/>
    </row>
    <row r="20" spans="1:8" ht="24" customHeight="1" x14ac:dyDescent="0.25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  <c r="H20" s="159"/>
    </row>
    <row r="21" spans="1:8" ht="12.75" customHeight="1" x14ac:dyDescent="0.25">
      <c r="A21" s="20"/>
      <c r="B21" s="11" t="s">
        <v>71</v>
      </c>
      <c r="C21" s="28" t="s">
        <v>20</v>
      </c>
      <c r="D21" s="102">
        <v>2</v>
      </c>
      <c r="E21" s="28" t="s">
        <v>72</v>
      </c>
      <c r="F21" s="141">
        <v>30000</v>
      </c>
      <c r="G21" s="141">
        <f>D21*F21</f>
        <v>60000</v>
      </c>
      <c r="H21" s="160"/>
    </row>
    <row r="22" spans="1:8" ht="15.75" customHeight="1" x14ac:dyDescent="0.25">
      <c r="A22" s="20"/>
      <c r="B22" s="11" t="s">
        <v>73</v>
      </c>
      <c r="C22" s="28" t="s">
        <v>20</v>
      </c>
      <c r="D22" s="102">
        <v>3</v>
      </c>
      <c r="E22" s="28" t="s">
        <v>72</v>
      </c>
      <c r="F22" s="141">
        <v>30000</v>
      </c>
      <c r="G22" s="141">
        <f t="shared" ref="G22:G24" si="0">D22*F22</f>
        <v>90000</v>
      </c>
      <c r="H22" s="160"/>
    </row>
    <row r="23" spans="1:8" ht="12.75" customHeight="1" x14ac:dyDescent="0.25">
      <c r="A23" s="20"/>
      <c r="B23" s="11" t="s">
        <v>74</v>
      </c>
      <c r="C23" s="28" t="s">
        <v>20</v>
      </c>
      <c r="D23" s="102">
        <v>7</v>
      </c>
      <c r="E23" s="28" t="s">
        <v>75</v>
      </c>
      <c r="F23" s="141">
        <v>30000</v>
      </c>
      <c r="G23" s="141">
        <f t="shared" si="0"/>
        <v>210000</v>
      </c>
      <c r="H23" s="160"/>
    </row>
    <row r="24" spans="1:8" ht="12.75" customHeight="1" x14ac:dyDescent="0.25">
      <c r="A24" s="20"/>
      <c r="B24" s="100" t="s">
        <v>76</v>
      </c>
      <c r="C24" s="28" t="s">
        <v>20</v>
      </c>
      <c r="D24" s="102">
        <v>42</v>
      </c>
      <c r="E24" s="28" t="s">
        <v>77</v>
      </c>
      <c r="F24" s="141">
        <v>30000</v>
      </c>
      <c r="G24" s="141">
        <f t="shared" si="0"/>
        <v>1260000</v>
      </c>
      <c r="H24" s="160"/>
    </row>
    <row r="25" spans="1:8" ht="12.75" customHeight="1" x14ac:dyDescent="0.25">
      <c r="A25" s="20"/>
      <c r="B25" s="29" t="s">
        <v>21</v>
      </c>
      <c r="C25" s="30"/>
      <c r="D25" s="30"/>
      <c r="E25" s="30"/>
      <c r="F25" s="30"/>
      <c r="G25" s="142">
        <f>G21+G22+G23+G24</f>
        <v>1620000</v>
      </c>
      <c r="H25" s="161"/>
    </row>
    <row r="26" spans="1:8" ht="12" customHeight="1" x14ac:dyDescent="0.25">
      <c r="A26" s="2"/>
      <c r="B26" s="21"/>
      <c r="C26" s="23"/>
      <c r="D26" s="23"/>
      <c r="E26" s="23"/>
      <c r="F26" s="31"/>
      <c r="G26" s="112"/>
      <c r="H26" s="162"/>
    </row>
    <row r="27" spans="1:8" ht="12" customHeight="1" x14ac:dyDescent="0.25">
      <c r="A27" s="5"/>
      <c r="B27" s="32" t="s">
        <v>22</v>
      </c>
      <c r="C27" s="33"/>
      <c r="D27" s="34"/>
      <c r="E27" s="34"/>
      <c r="F27" s="35"/>
      <c r="G27" s="113"/>
      <c r="H27" s="158"/>
    </row>
    <row r="28" spans="1:8" ht="24" customHeight="1" x14ac:dyDescent="0.25">
      <c r="A28" s="5"/>
      <c r="B28" s="36" t="s">
        <v>14</v>
      </c>
      <c r="C28" s="37" t="s">
        <v>15</v>
      </c>
      <c r="D28" s="37" t="s">
        <v>16</v>
      </c>
      <c r="E28" s="36" t="s">
        <v>92</v>
      </c>
      <c r="F28" s="37" t="s">
        <v>18</v>
      </c>
      <c r="G28" s="36" t="s">
        <v>19</v>
      </c>
      <c r="H28" s="163"/>
    </row>
    <row r="29" spans="1:8" ht="12" customHeight="1" x14ac:dyDescent="0.25">
      <c r="A29" s="5"/>
      <c r="B29" s="38" t="s">
        <v>61</v>
      </c>
      <c r="C29" s="39" t="s">
        <v>92</v>
      </c>
      <c r="D29" s="39" t="s">
        <v>92</v>
      </c>
      <c r="E29" s="39" t="s">
        <v>92</v>
      </c>
      <c r="F29" s="99" t="s">
        <v>92</v>
      </c>
      <c r="G29" s="143">
        <v>0</v>
      </c>
      <c r="H29" s="164"/>
    </row>
    <row r="30" spans="1:8" ht="12" customHeight="1" x14ac:dyDescent="0.25">
      <c r="A30" s="5"/>
      <c r="B30" s="40" t="s">
        <v>23</v>
      </c>
      <c r="C30" s="41"/>
      <c r="D30" s="41"/>
      <c r="E30" s="41"/>
      <c r="F30" s="42"/>
      <c r="G30" s="144">
        <f>SUM(G29)</f>
        <v>0</v>
      </c>
      <c r="H30" s="165"/>
    </row>
    <row r="31" spans="1:8" ht="12" customHeight="1" x14ac:dyDescent="0.25">
      <c r="A31" s="2"/>
      <c r="B31" s="43"/>
      <c r="C31" s="44"/>
      <c r="D31" s="44"/>
      <c r="E31" s="44"/>
      <c r="F31" s="45"/>
      <c r="G31" s="114"/>
      <c r="H31" s="162"/>
    </row>
    <row r="32" spans="1:8" ht="12" customHeight="1" x14ac:dyDescent="0.25">
      <c r="A32" s="5"/>
      <c r="B32" s="32" t="s">
        <v>24</v>
      </c>
      <c r="C32" s="33"/>
      <c r="D32" s="34"/>
      <c r="E32" s="34"/>
      <c r="F32" s="35"/>
      <c r="G32" s="113"/>
      <c r="H32" s="158"/>
    </row>
    <row r="33" spans="1:8" ht="24" customHeight="1" x14ac:dyDescent="0.25">
      <c r="A33" s="5"/>
      <c r="B33" s="46" t="s">
        <v>14</v>
      </c>
      <c r="C33" s="46" t="s">
        <v>15</v>
      </c>
      <c r="D33" s="46" t="s">
        <v>16</v>
      </c>
      <c r="E33" s="46" t="s">
        <v>17</v>
      </c>
      <c r="F33" s="47" t="s">
        <v>18</v>
      </c>
      <c r="G33" s="115" t="s">
        <v>19</v>
      </c>
      <c r="H33" s="166"/>
    </row>
    <row r="34" spans="1:8" ht="12.75" customHeight="1" x14ac:dyDescent="0.25">
      <c r="A34" s="20"/>
      <c r="B34" s="11" t="s">
        <v>78</v>
      </c>
      <c r="C34" s="28" t="s">
        <v>25</v>
      </c>
      <c r="D34" s="102">
        <v>0.4</v>
      </c>
      <c r="E34" s="28" t="s">
        <v>26</v>
      </c>
      <c r="F34" s="141">
        <v>514560</v>
      </c>
      <c r="G34" s="141">
        <v>128000</v>
      </c>
      <c r="H34" s="160"/>
    </row>
    <row r="35" spans="1:8" ht="12.75" customHeight="1" x14ac:dyDescent="0.25">
      <c r="A35" s="20"/>
      <c r="B35" s="11" t="s">
        <v>79</v>
      </c>
      <c r="C35" s="28" t="s">
        <v>25</v>
      </c>
      <c r="D35" s="102">
        <v>0.4</v>
      </c>
      <c r="E35" s="28" t="s">
        <v>80</v>
      </c>
      <c r="F35" s="141">
        <v>257280</v>
      </c>
      <c r="G35" s="141">
        <v>64000</v>
      </c>
      <c r="H35" s="160"/>
    </row>
    <row r="36" spans="1:8" ht="12.75" customHeight="1" x14ac:dyDescent="0.25">
      <c r="A36" s="20"/>
      <c r="B36" s="11" t="s">
        <v>81</v>
      </c>
      <c r="C36" s="28" t="s">
        <v>25</v>
      </c>
      <c r="D36" s="102">
        <v>0.1</v>
      </c>
      <c r="E36" s="28" t="s">
        <v>98</v>
      </c>
      <c r="F36" s="141">
        <v>160800</v>
      </c>
      <c r="G36" s="141">
        <v>10000</v>
      </c>
      <c r="H36" s="160"/>
    </row>
    <row r="37" spans="1:8" ht="12.75" customHeight="1" x14ac:dyDescent="0.25">
      <c r="A37" s="20"/>
      <c r="B37" s="11" t="s">
        <v>82</v>
      </c>
      <c r="C37" s="28" t="s">
        <v>25</v>
      </c>
      <c r="D37" s="102">
        <v>0.5</v>
      </c>
      <c r="E37" s="28" t="s">
        <v>98</v>
      </c>
      <c r="F37" s="141">
        <v>257280</v>
      </c>
      <c r="G37" s="141">
        <v>80000</v>
      </c>
      <c r="H37" s="160"/>
    </row>
    <row r="38" spans="1:8" ht="12.75" customHeight="1" x14ac:dyDescent="0.25">
      <c r="A38" s="20"/>
      <c r="B38" s="11" t="s">
        <v>83</v>
      </c>
      <c r="C38" s="28" t="s">
        <v>25</v>
      </c>
      <c r="D38" s="102">
        <v>0.3</v>
      </c>
      <c r="E38" s="28" t="s">
        <v>116</v>
      </c>
      <c r="F38" s="141">
        <v>209040</v>
      </c>
      <c r="G38" s="141">
        <v>39000</v>
      </c>
      <c r="H38" s="160"/>
    </row>
    <row r="39" spans="1:8" ht="12.75" customHeight="1" x14ac:dyDescent="0.25">
      <c r="A39" s="20"/>
      <c r="B39" s="11" t="s">
        <v>84</v>
      </c>
      <c r="C39" s="28" t="s">
        <v>25</v>
      </c>
      <c r="D39" s="102">
        <v>0.15</v>
      </c>
      <c r="E39" s="28" t="s">
        <v>85</v>
      </c>
      <c r="F39" s="141">
        <v>257280</v>
      </c>
      <c r="G39" s="141">
        <v>24000</v>
      </c>
      <c r="H39" s="160"/>
    </row>
    <row r="40" spans="1:8" ht="12.75" customHeight="1" x14ac:dyDescent="0.25">
      <c r="A40" s="20"/>
      <c r="B40" s="11" t="s">
        <v>86</v>
      </c>
      <c r="C40" s="28" t="s">
        <v>25</v>
      </c>
      <c r="D40" s="102">
        <v>0.5</v>
      </c>
      <c r="E40" s="28" t="s">
        <v>85</v>
      </c>
      <c r="F40" s="141">
        <v>257280</v>
      </c>
      <c r="G40" s="141">
        <v>80000</v>
      </c>
      <c r="H40" s="160"/>
    </row>
    <row r="41" spans="1:8" ht="19.5" customHeight="1" x14ac:dyDescent="0.25">
      <c r="A41" s="20"/>
      <c r="B41" s="11" t="s">
        <v>87</v>
      </c>
      <c r="C41" s="28" t="s">
        <v>25</v>
      </c>
      <c r="D41" s="102">
        <v>0.5</v>
      </c>
      <c r="E41" s="28" t="s">
        <v>85</v>
      </c>
      <c r="F41" s="141">
        <v>257280</v>
      </c>
      <c r="G41" s="141">
        <v>80000</v>
      </c>
      <c r="H41" s="160"/>
    </row>
    <row r="42" spans="1:8" ht="15.75" customHeight="1" x14ac:dyDescent="0.25">
      <c r="A42" s="20"/>
      <c r="B42" s="11" t="s">
        <v>88</v>
      </c>
      <c r="C42" s="28" t="s">
        <v>25</v>
      </c>
      <c r="D42" s="102">
        <v>0.15</v>
      </c>
      <c r="E42" s="28" t="s">
        <v>117</v>
      </c>
      <c r="F42" s="141">
        <v>257280</v>
      </c>
      <c r="G42" s="141">
        <v>24000</v>
      </c>
      <c r="H42" s="160"/>
    </row>
    <row r="43" spans="1:8" ht="12.75" customHeight="1" x14ac:dyDescent="0.25">
      <c r="A43" s="20"/>
      <c r="B43" s="11" t="s">
        <v>89</v>
      </c>
      <c r="C43" s="28" t="s">
        <v>25</v>
      </c>
      <c r="D43" s="102">
        <v>0.3</v>
      </c>
      <c r="E43" s="28" t="s">
        <v>117</v>
      </c>
      <c r="F43" s="141">
        <v>514560</v>
      </c>
      <c r="G43" s="141">
        <v>96000</v>
      </c>
      <c r="H43" s="160"/>
    </row>
    <row r="44" spans="1:8" ht="12.75" customHeight="1" x14ac:dyDescent="0.25">
      <c r="A44" s="20"/>
      <c r="B44" s="11" t="s">
        <v>90</v>
      </c>
      <c r="C44" s="28" t="s">
        <v>25</v>
      </c>
      <c r="D44" s="102">
        <v>0.5</v>
      </c>
      <c r="E44" s="28" t="s">
        <v>117</v>
      </c>
      <c r="F44" s="141">
        <v>514560</v>
      </c>
      <c r="G44" s="141">
        <v>160000</v>
      </c>
      <c r="H44" s="160"/>
    </row>
    <row r="45" spans="1:8" ht="12.75" customHeight="1" x14ac:dyDescent="0.25">
      <c r="A45" s="5"/>
      <c r="B45" s="48" t="s">
        <v>27</v>
      </c>
      <c r="C45" s="49"/>
      <c r="D45" s="49"/>
      <c r="E45" s="49"/>
      <c r="F45" s="49"/>
      <c r="G45" s="145">
        <f>SUM(G34:G44)</f>
        <v>785000</v>
      </c>
      <c r="H45" s="161"/>
    </row>
    <row r="46" spans="1:8" ht="12" customHeight="1" x14ac:dyDescent="0.25">
      <c r="A46" s="2"/>
      <c r="B46" s="43"/>
      <c r="C46" s="44"/>
      <c r="D46" s="44"/>
      <c r="E46" s="44"/>
      <c r="F46" s="45"/>
      <c r="G46" s="114"/>
      <c r="H46" s="162"/>
    </row>
    <row r="47" spans="1:8" ht="12" customHeight="1" x14ac:dyDescent="0.25">
      <c r="A47" s="5"/>
      <c r="B47" s="32" t="s">
        <v>28</v>
      </c>
      <c r="C47" s="33"/>
      <c r="D47" s="34"/>
      <c r="E47" s="34"/>
      <c r="F47" s="35"/>
      <c r="G47" s="113"/>
      <c r="H47" s="158"/>
    </row>
    <row r="48" spans="1:8" ht="24" customHeight="1" x14ac:dyDescent="0.25">
      <c r="A48" s="5"/>
      <c r="B48" s="104" t="s">
        <v>29</v>
      </c>
      <c r="C48" s="104" t="s">
        <v>30</v>
      </c>
      <c r="D48" s="104" t="s">
        <v>31</v>
      </c>
      <c r="E48" s="104" t="s">
        <v>17</v>
      </c>
      <c r="F48" s="104" t="s">
        <v>18</v>
      </c>
      <c r="G48" s="116" t="s">
        <v>19</v>
      </c>
      <c r="H48" s="167"/>
    </row>
    <row r="49" spans="1:249" s="180" customFormat="1" ht="12.75" customHeight="1" x14ac:dyDescent="0.25">
      <c r="A49" s="175"/>
      <c r="B49" s="176" t="s">
        <v>32</v>
      </c>
      <c r="C49" s="177" t="s">
        <v>33</v>
      </c>
      <c r="D49" s="178">
        <v>3500</v>
      </c>
      <c r="E49" s="177" t="s">
        <v>93</v>
      </c>
      <c r="F49" s="199">
        <v>413.78999999999996</v>
      </c>
      <c r="G49" s="178">
        <f>D49*F49</f>
        <v>1448264.9999999998</v>
      </c>
      <c r="H49" s="168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79"/>
      <c r="CO49" s="179"/>
      <c r="CP49" s="179"/>
      <c r="CQ49" s="179"/>
      <c r="CR49" s="179"/>
      <c r="CS49" s="179"/>
      <c r="CT49" s="179"/>
      <c r="CU49" s="179"/>
      <c r="CV49" s="179"/>
      <c r="CW49" s="179"/>
      <c r="CX49" s="179"/>
      <c r="CY49" s="179"/>
      <c r="CZ49" s="179"/>
      <c r="DA49" s="179"/>
      <c r="DB49" s="179"/>
      <c r="DC49" s="179"/>
      <c r="DD49" s="179"/>
      <c r="DE49" s="179"/>
      <c r="DF49" s="179"/>
      <c r="DG49" s="179"/>
      <c r="DH49" s="179"/>
      <c r="DI49" s="179"/>
      <c r="DJ49" s="179"/>
      <c r="DK49" s="179"/>
      <c r="DL49" s="179"/>
      <c r="DM49" s="179"/>
      <c r="DN49" s="179"/>
      <c r="DO49" s="179"/>
      <c r="DP49" s="179"/>
      <c r="DQ49" s="179"/>
      <c r="DR49" s="179"/>
      <c r="DS49" s="179"/>
      <c r="DT49" s="179"/>
      <c r="DU49" s="179"/>
      <c r="DV49" s="179"/>
      <c r="DW49" s="179"/>
      <c r="DX49" s="179"/>
      <c r="DY49" s="179"/>
      <c r="DZ49" s="179"/>
      <c r="EA49" s="179"/>
      <c r="EB49" s="179"/>
      <c r="EC49" s="179"/>
      <c r="ED49" s="179"/>
      <c r="EE49" s="179"/>
      <c r="EF49" s="179"/>
      <c r="EG49" s="179"/>
      <c r="EH49" s="179"/>
      <c r="EI49" s="179"/>
      <c r="EJ49" s="179"/>
      <c r="EK49" s="179"/>
      <c r="EL49" s="179"/>
      <c r="EM49" s="179"/>
      <c r="EN49" s="179"/>
      <c r="EO49" s="179"/>
      <c r="EP49" s="179"/>
      <c r="EQ49" s="179"/>
      <c r="ER49" s="179"/>
      <c r="ES49" s="179"/>
      <c r="ET49" s="179"/>
      <c r="EU49" s="179"/>
      <c r="EV49" s="179"/>
      <c r="EW49" s="179"/>
      <c r="EX49" s="179"/>
      <c r="EY49" s="179"/>
      <c r="EZ49" s="179"/>
      <c r="FA49" s="179"/>
      <c r="FB49" s="179"/>
      <c r="FC49" s="179"/>
      <c r="FD49" s="179"/>
      <c r="FE49" s="179"/>
      <c r="FF49" s="179"/>
      <c r="FG49" s="179"/>
      <c r="FH49" s="179"/>
      <c r="FI49" s="179"/>
      <c r="FJ49" s="179"/>
      <c r="FK49" s="179"/>
      <c r="FL49" s="179"/>
      <c r="FM49" s="179"/>
      <c r="FN49" s="179"/>
      <c r="FO49" s="179"/>
      <c r="FP49" s="179"/>
      <c r="FQ49" s="179"/>
      <c r="FR49" s="179"/>
      <c r="FS49" s="179"/>
      <c r="FT49" s="179"/>
      <c r="FU49" s="179"/>
      <c r="FV49" s="179"/>
      <c r="FW49" s="179"/>
      <c r="FX49" s="179"/>
      <c r="FY49" s="179"/>
      <c r="FZ49" s="179"/>
      <c r="GA49" s="179"/>
      <c r="GB49" s="179"/>
      <c r="GC49" s="179"/>
      <c r="GD49" s="179"/>
      <c r="GE49" s="179"/>
      <c r="GF49" s="179"/>
      <c r="GG49" s="179"/>
      <c r="GH49" s="179"/>
      <c r="GI49" s="179"/>
      <c r="GJ49" s="179"/>
      <c r="GK49" s="179"/>
      <c r="GL49" s="179"/>
      <c r="GM49" s="179"/>
      <c r="GN49" s="179"/>
      <c r="GO49" s="179"/>
      <c r="GP49" s="179"/>
      <c r="GQ49" s="179"/>
      <c r="GR49" s="179"/>
      <c r="GS49" s="179"/>
      <c r="GT49" s="179"/>
      <c r="GU49" s="179"/>
      <c r="GV49" s="179"/>
      <c r="GW49" s="179"/>
      <c r="GX49" s="179"/>
      <c r="GY49" s="179"/>
      <c r="GZ49" s="179"/>
      <c r="HA49" s="179"/>
      <c r="HB49" s="179"/>
      <c r="HC49" s="179"/>
      <c r="HD49" s="179"/>
      <c r="HE49" s="179"/>
      <c r="HF49" s="179"/>
      <c r="HG49" s="179"/>
      <c r="HH49" s="179"/>
      <c r="HI49" s="179"/>
      <c r="HJ49" s="179"/>
      <c r="HK49" s="179"/>
      <c r="HL49" s="179"/>
      <c r="HM49" s="179"/>
      <c r="HN49" s="179"/>
      <c r="HO49" s="179"/>
      <c r="HP49" s="179"/>
      <c r="HQ49" s="179"/>
      <c r="HR49" s="179"/>
      <c r="HS49" s="179"/>
      <c r="HT49" s="179"/>
      <c r="HU49" s="179"/>
      <c r="HV49" s="179"/>
      <c r="HW49" s="179"/>
      <c r="HX49" s="179"/>
      <c r="HY49" s="179"/>
      <c r="HZ49" s="179"/>
      <c r="IA49" s="179"/>
      <c r="IB49" s="179"/>
      <c r="IC49" s="179"/>
      <c r="ID49" s="179"/>
      <c r="IE49" s="179"/>
      <c r="IF49" s="179"/>
      <c r="IG49" s="179"/>
      <c r="IH49" s="179"/>
      <c r="II49" s="179"/>
      <c r="IJ49" s="179"/>
      <c r="IK49" s="179"/>
      <c r="IL49" s="179"/>
      <c r="IM49" s="179"/>
      <c r="IN49" s="179"/>
      <c r="IO49" s="179"/>
    </row>
    <row r="50" spans="1:249" s="180" customFormat="1" ht="12.75" customHeight="1" x14ac:dyDescent="0.25">
      <c r="A50" s="175"/>
      <c r="B50" s="181" t="s">
        <v>94</v>
      </c>
      <c r="C50" s="182"/>
      <c r="D50" s="183"/>
      <c r="E50" s="182"/>
      <c r="F50" s="178"/>
      <c r="G50" s="178">
        <f t="shared" ref="G50:G61" si="1">D50*F50</f>
        <v>0</v>
      </c>
      <c r="H50" s="168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79"/>
      <c r="CR50" s="179"/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79"/>
      <c r="DH50" s="179"/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79"/>
      <c r="DX50" s="179"/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79"/>
      <c r="EN50" s="179"/>
      <c r="EO50" s="179"/>
      <c r="EP50" s="179"/>
      <c r="EQ50" s="179"/>
      <c r="ER50" s="179"/>
      <c r="ES50" s="179"/>
      <c r="ET50" s="179"/>
      <c r="EU50" s="179"/>
      <c r="EV50" s="179"/>
      <c r="EW50" s="179"/>
      <c r="EX50" s="179"/>
      <c r="EY50" s="179"/>
      <c r="EZ50" s="179"/>
      <c r="FA50" s="179"/>
      <c r="FB50" s="179"/>
      <c r="FC50" s="179"/>
      <c r="FD50" s="179"/>
      <c r="FE50" s="179"/>
      <c r="FF50" s="179"/>
      <c r="FG50" s="179"/>
      <c r="FH50" s="179"/>
      <c r="FI50" s="179"/>
      <c r="FJ50" s="179"/>
      <c r="FK50" s="179"/>
      <c r="FL50" s="179"/>
      <c r="FM50" s="179"/>
      <c r="FN50" s="179"/>
      <c r="FO50" s="179"/>
      <c r="FP50" s="179"/>
      <c r="FQ50" s="179"/>
      <c r="FR50" s="179"/>
      <c r="FS50" s="179"/>
      <c r="FT50" s="179"/>
      <c r="FU50" s="179"/>
      <c r="FV50" s="179"/>
      <c r="FW50" s="179"/>
      <c r="FX50" s="179"/>
      <c r="FY50" s="179"/>
      <c r="FZ50" s="179"/>
      <c r="GA50" s="179"/>
      <c r="GB50" s="179"/>
      <c r="GC50" s="179"/>
      <c r="GD50" s="179"/>
      <c r="GE50" s="179"/>
      <c r="GF50" s="179"/>
      <c r="GG50" s="179"/>
      <c r="GH50" s="179"/>
      <c r="GI50" s="179"/>
      <c r="GJ50" s="179"/>
      <c r="GK50" s="179"/>
      <c r="GL50" s="179"/>
      <c r="GM50" s="179"/>
      <c r="GN50" s="179"/>
      <c r="GO50" s="179"/>
      <c r="GP50" s="179"/>
      <c r="GQ50" s="179"/>
      <c r="GR50" s="179"/>
      <c r="GS50" s="179"/>
      <c r="GT50" s="179"/>
      <c r="GU50" s="179"/>
      <c r="GV50" s="179"/>
      <c r="GW50" s="179"/>
      <c r="GX50" s="179"/>
      <c r="GY50" s="179"/>
      <c r="GZ50" s="179"/>
      <c r="HA50" s="179"/>
      <c r="HB50" s="179"/>
      <c r="HC50" s="179"/>
      <c r="HD50" s="179"/>
      <c r="HE50" s="179"/>
      <c r="HF50" s="179"/>
      <c r="HG50" s="179"/>
      <c r="HH50" s="179"/>
      <c r="HI50" s="179"/>
      <c r="HJ50" s="179"/>
      <c r="HK50" s="179"/>
      <c r="HL50" s="179"/>
      <c r="HM50" s="179"/>
      <c r="HN50" s="179"/>
      <c r="HO50" s="179"/>
      <c r="HP50" s="179"/>
      <c r="HQ50" s="179"/>
      <c r="HR50" s="179"/>
      <c r="HS50" s="179"/>
      <c r="HT50" s="179"/>
      <c r="HU50" s="179"/>
      <c r="HV50" s="179"/>
      <c r="HW50" s="179"/>
      <c r="HX50" s="179"/>
      <c r="HY50" s="179"/>
      <c r="HZ50" s="179"/>
      <c r="IA50" s="179"/>
      <c r="IB50" s="179"/>
      <c r="IC50" s="179"/>
      <c r="ID50" s="179"/>
      <c r="IE50" s="179"/>
      <c r="IF50" s="179"/>
      <c r="IG50" s="179"/>
      <c r="IH50" s="179"/>
      <c r="II50" s="179"/>
      <c r="IJ50" s="179"/>
      <c r="IK50" s="179"/>
      <c r="IL50" s="179"/>
      <c r="IM50" s="179"/>
      <c r="IN50" s="179"/>
      <c r="IO50" s="179"/>
    </row>
    <row r="51" spans="1:249" s="198" customFormat="1" ht="12.75" customHeight="1" x14ac:dyDescent="0.25">
      <c r="A51" s="195"/>
      <c r="B51" s="190" t="s">
        <v>95</v>
      </c>
      <c r="C51" s="191" t="s">
        <v>33</v>
      </c>
      <c r="D51" s="191">
        <v>250</v>
      </c>
      <c r="E51" s="191" t="s">
        <v>96</v>
      </c>
      <c r="F51" s="192">
        <v>1188</v>
      </c>
      <c r="G51" s="192">
        <f t="shared" si="1"/>
        <v>297000</v>
      </c>
      <c r="H51" s="196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197"/>
      <c r="FM51" s="197"/>
      <c r="FN51" s="19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197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7"/>
      <c r="GP51" s="197"/>
      <c r="GQ51" s="197"/>
      <c r="GR51" s="197"/>
      <c r="GS51" s="197"/>
      <c r="GT51" s="197"/>
      <c r="GU51" s="197"/>
      <c r="GV51" s="197"/>
      <c r="GW51" s="197"/>
      <c r="GX51" s="197"/>
      <c r="GY51" s="197"/>
      <c r="GZ51" s="197"/>
      <c r="HA51" s="197"/>
      <c r="HB51" s="197"/>
      <c r="HC51" s="197"/>
      <c r="HD51" s="197"/>
      <c r="HE51" s="197"/>
      <c r="HF51" s="197"/>
      <c r="HG51" s="197"/>
      <c r="HH51" s="197"/>
      <c r="HI51" s="197"/>
      <c r="HJ51" s="197"/>
      <c r="HK51" s="197"/>
      <c r="HL51" s="197"/>
      <c r="HM51" s="197"/>
      <c r="HN51" s="197"/>
      <c r="HO51" s="197"/>
      <c r="HP51" s="197"/>
      <c r="HQ51" s="197"/>
      <c r="HR51" s="197"/>
      <c r="HS51" s="197"/>
      <c r="HT51" s="197"/>
      <c r="HU51" s="197"/>
      <c r="HV51" s="197"/>
      <c r="HW51" s="197"/>
      <c r="HX51" s="197"/>
      <c r="HY51" s="197"/>
      <c r="HZ51" s="197"/>
      <c r="IA51" s="197"/>
      <c r="IB51" s="197"/>
      <c r="IC51" s="197"/>
      <c r="ID51" s="197"/>
      <c r="IE51" s="197"/>
      <c r="IF51" s="197"/>
      <c r="IG51" s="197"/>
      <c r="IH51" s="197"/>
      <c r="II51" s="197"/>
      <c r="IJ51" s="197"/>
      <c r="IK51" s="197"/>
      <c r="IL51" s="197"/>
      <c r="IM51" s="197"/>
      <c r="IN51" s="197"/>
      <c r="IO51" s="197"/>
    </row>
    <row r="52" spans="1:249" s="198" customFormat="1" ht="12.75" customHeight="1" x14ac:dyDescent="0.25">
      <c r="A52" s="195"/>
      <c r="B52" s="190" t="s">
        <v>97</v>
      </c>
      <c r="C52" s="193" t="s">
        <v>33</v>
      </c>
      <c r="D52" s="194">
        <v>200</v>
      </c>
      <c r="E52" s="193" t="s">
        <v>98</v>
      </c>
      <c r="F52" s="192">
        <v>1216</v>
      </c>
      <c r="G52" s="192">
        <f t="shared" si="1"/>
        <v>243200</v>
      </c>
      <c r="H52" s="196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197"/>
      <c r="GP52" s="197"/>
      <c r="GQ52" s="197"/>
      <c r="GR52" s="197"/>
      <c r="GS52" s="197"/>
      <c r="GT52" s="197"/>
      <c r="GU52" s="197"/>
      <c r="GV52" s="197"/>
      <c r="GW52" s="197"/>
      <c r="GX52" s="197"/>
      <c r="GY52" s="197"/>
      <c r="GZ52" s="197"/>
      <c r="HA52" s="197"/>
      <c r="HB52" s="197"/>
      <c r="HC52" s="197"/>
      <c r="HD52" s="197"/>
      <c r="HE52" s="197"/>
      <c r="HF52" s="197"/>
      <c r="HG52" s="197"/>
      <c r="HH52" s="197"/>
      <c r="HI52" s="197"/>
      <c r="HJ52" s="197"/>
      <c r="HK52" s="197"/>
      <c r="HL52" s="197"/>
      <c r="HM52" s="197"/>
      <c r="HN52" s="197"/>
      <c r="HO52" s="197"/>
      <c r="HP52" s="197"/>
      <c r="HQ52" s="197"/>
      <c r="HR52" s="197"/>
      <c r="HS52" s="197"/>
      <c r="HT52" s="197"/>
      <c r="HU52" s="197"/>
      <c r="HV52" s="197"/>
      <c r="HW52" s="197"/>
      <c r="HX52" s="197"/>
      <c r="HY52" s="197"/>
      <c r="HZ52" s="197"/>
      <c r="IA52" s="197"/>
      <c r="IB52" s="197"/>
      <c r="IC52" s="197"/>
      <c r="ID52" s="197"/>
      <c r="IE52" s="197"/>
      <c r="IF52" s="197"/>
      <c r="IG52" s="197"/>
      <c r="IH52" s="197"/>
      <c r="II52" s="197"/>
      <c r="IJ52" s="197"/>
      <c r="IK52" s="197"/>
      <c r="IL52" s="197"/>
      <c r="IM52" s="197"/>
      <c r="IN52" s="197"/>
      <c r="IO52" s="197"/>
    </row>
    <row r="53" spans="1:249" s="198" customFormat="1" ht="12.75" customHeight="1" x14ac:dyDescent="0.25">
      <c r="A53" s="195"/>
      <c r="B53" s="190" t="s">
        <v>99</v>
      </c>
      <c r="C53" s="193" t="s">
        <v>33</v>
      </c>
      <c r="D53" s="194">
        <v>300</v>
      </c>
      <c r="E53" s="193" t="s">
        <v>98</v>
      </c>
      <c r="F53" s="192">
        <v>1055.53</v>
      </c>
      <c r="G53" s="192">
        <f t="shared" si="1"/>
        <v>316659</v>
      </c>
      <c r="H53" s="196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197"/>
      <c r="FM53" s="197"/>
      <c r="FN53" s="19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197"/>
      <c r="GD53" s="197"/>
      <c r="GE53" s="197"/>
      <c r="GF53" s="197"/>
      <c r="GG53" s="197"/>
      <c r="GH53" s="197"/>
      <c r="GI53" s="197"/>
      <c r="GJ53" s="197"/>
      <c r="GK53" s="197"/>
      <c r="GL53" s="197"/>
      <c r="GM53" s="197"/>
      <c r="GN53" s="197"/>
      <c r="GO53" s="197"/>
      <c r="GP53" s="197"/>
      <c r="GQ53" s="197"/>
      <c r="GR53" s="197"/>
      <c r="GS53" s="197"/>
      <c r="GT53" s="197"/>
      <c r="GU53" s="197"/>
      <c r="GV53" s="197"/>
      <c r="GW53" s="197"/>
      <c r="GX53" s="197"/>
      <c r="GY53" s="197"/>
      <c r="GZ53" s="197"/>
      <c r="HA53" s="197"/>
      <c r="HB53" s="197"/>
      <c r="HC53" s="197"/>
      <c r="HD53" s="197"/>
      <c r="HE53" s="197"/>
      <c r="HF53" s="197"/>
      <c r="HG53" s="197"/>
      <c r="HH53" s="197"/>
      <c r="HI53" s="197"/>
      <c r="HJ53" s="197"/>
      <c r="HK53" s="197"/>
      <c r="HL53" s="197"/>
      <c r="HM53" s="197"/>
      <c r="HN53" s="197"/>
      <c r="HO53" s="197"/>
      <c r="HP53" s="197"/>
      <c r="HQ53" s="197"/>
      <c r="HR53" s="197"/>
      <c r="HS53" s="197"/>
      <c r="HT53" s="197"/>
      <c r="HU53" s="197"/>
      <c r="HV53" s="197"/>
      <c r="HW53" s="197"/>
      <c r="HX53" s="197"/>
      <c r="HY53" s="197"/>
      <c r="HZ53" s="197"/>
      <c r="IA53" s="197"/>
      <c r="IB53" s="197"/>
      <c r="IC53" s="197"/>
      <c r="ID53" s="197"/>
      <c r="IE53" s="197"/>
      <c r="IF53" s="197"/>
      <c r="IG53" s="197"/>
      <c r="IH53" s="197"/>
      <c r="II53" s="197"/>
      <c r="IJ53" s="197"/>
      <c r="IK53" s="197"/>
      <c r="IL53" s="197"/>
      <c r="IM53" s="197"/>
      <c r="IN53" s="197"/>
      <c r="IO53" s="197"/>
    </row>
    <row r="54" spans="1:249" s="180" customFormat="1" ht="12.75" customHeight="1" x14ac:dyDescent="0.25">
      <c r="A54" s="175"/>
      <c r="B54" s="181" t="s">
        <v>100</v>
      </c>
      <c r="C54" s="185"/>
      <c r="D54" s="185"/>
      <c r="E54" s="185"/>
      <c r="F54" s="178"/>
      <c r="G54" s="178" t="s">
        <v>92</v>
      </c>
      <c r="H54" s="168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9"/>
      <c r="CW54" s="179"/>
      <c r="CX54" s="179"/>
      <c r="CY54" s="179"/>
      <c r="CZ54" s="179"/>
      <c r="DA54" s="179"/>
      <c r="DB54" s="179"/>
      <c r="DC54" s="179"/>
      <c r="DD54" s="179"/>
      <c r="DE54" s="179"/>
      <c r="DF54" s="179"/>
      <c r="DG54" s="179"/>
      <c r="DH54" s="179"/>
      <c r="DI54" s="179"/>
      <c r="DJ54" s="179"/>
      <c r="DK54" s="179"/>
      <c r="DL54" s="179"/>
      <c r="DM54" s="179"/>
      <c r="DN54" s="179"/>
      <c r="DO54" s="179"/>
      <c r="DP54" s="179"/>
      <c r="DQ54" s="179"/>
      <c r="DR54" s="179"/>
      <c r="DS54" s="179"/>
      <c r="DT54" s="179"/>
      <c r="DU54" s="179"/>
      <c r="DV54" s="179"/>
      <c r="DW54" s="179"/>
      <c r="DX54" s="179"/>
      <c r="DY54" s="179"/>
      <c r="DZ54" s="179"/>
      <c r="EA54" s="179"/>
      <c r="EB54" s="179"/>
      <c r="EC54" s="179"/>
      <c r="ED54" s="179"/>
      <c r="EE54" s="179"/>
      <c r="EF54" s="179"/>
      <c r="EG54" s="179"/>
      <c r="EH54" s="179"/>
      <c r="EI54" s="179"/>
      <c r="EJ54" s="179"/>
      <c r="EK54" s="179"/>
      <c r="EL54" s="179"/>
      <c r="EM54" s="179"/>
      <c r="EN54" s="179"/>
      <c r="EO54" s="179"/>
      <c r="EP54" s="179"/>
      <c r="EQ54" s="179"/>
      <c r="ER54" s="179"/>
      <c r="ES54" s="179"/>
      <c r="ET54" s="179"/>
      <c r="EU54" s="179"/>
      <c r="EV54" s="179"/>
      <c r="EW54" s="179"/>
      <c r="EX54" s="179"/>
      <c r="EY54" s="179"/>
      <c r="EZ54" s="179"/>
      <c r="FA54" s="179"/>
      <c r="FB54" s="179"/>
      <c r="FC54" s="179"/>
      <c r="FD54" s="179"/>
      <c r="FE54" s="179"/>
      <c r="FF54" s="179"/>
      <c r="FG54" s="179"/>
      <c r="FH54" s="179"/>
      <c r="FI54" s="179"/>
      <c r="FJ54" s="179"/>
      <c r="FK54" s="179"/>
      <c r="FL54" s="179"/>
      <c r="FM54" s="179"/>
      <c r="FN54" s="179"/>
      <c r="FO54" s="179"/>
      <c r="FP54" s="179"/>
      <c r="FQ54" s="179"/>
      <c r="FR54" s="179"/>
      <c r="FS54" s="179"/>
      <c r="FT54" s="179"/>
      <c r="FU54" s="179"/>
      <c r="FV54" s="179"/>
      <c r="FW54" s="179"/>
      <c r="FX54" s="179"/>
      <c r="FY54" s="179"/>
      <c r="FZ54" s="179"/>
      <c r="GA54" s="179"/>
      <c r="GB54" s="179"/>
      <c r="GC54" s="179"/>
      <c r="GD54" s="179"/>
      <c r="GE54" s="179"/>
      <c r="GF54" s="179"/>
      <c r="GG54" s="179"/>
      <c r="GH54" s="179"/>
      <c r="GI54" s="179"/>
      <c r="GJ54" s="179"/>
      <c r="GK54" s="179"/>
      <c r="GL54" s="179"/>
      <c r="GM54" s="179"/>
      <c r="GN54" s="179"/>
      <c r="GO54" s="179"/>
      <c r="GP54" s="179"/>
      <c r="GQ54" s="179"/>
      <c r="GR54" s="179"/>
      <c r="GS54" s="179"/>
      <c r="GT54" s="179"/>
      <c r="GU54" s="179"/>
      <c r="GV54" s="179"/>
      <c r="GW54" s="179"/>
      <c r="GX54" s="179"/>
      <c r="GY54" s="179"/>
      <c r="GZ54" s="179"/>
      <c r="HA54" s="179"/>
      <c r="HB54" s="179"/>
      <c r="HC54" s="179"/>
      <c r="HD54" s="179"/>
      <c r="HE54" s="179"/>
      <c r="HF54" s="179"/>
      <c r="HG54" s="179"/>
      <c r="HH54" s="179"/>
      <c r="HI54" s="179"/>
      <c r="HJ54" s="179"/>
      <c r="HK54" s="179"/>
      <c r="HL54" s="179"/>
      <c r="HM54" s="179"/>
      <c r="HN54" s="179"/>
      <c r="HO54" s="179"/>
      <c r="HP54" s="179"/>
      <c r="HQ54" s="179"/>
      <c r="HR54" s="179"/>
      <c r="HS54" s="179"/>
      <c r="HT54" s="179"/>
      <c r="HU54" s="179"/>
      <c r="HV54" s="179"/>
      <c r="HW54" s="179"/>
      <c r="HX54" s="179"/>
      <c r="HY54" s="179"/>
      <c r="HZ54" s="179"/>
      <c r="IA54" s="179"/>
      <c r="IB54" s="179"/>
      <c r="IC54" s="179"/>
      <c r="ID54" s="179"/>
      <c r="IE54" s="179"/>
      <c r="IF54" s="179"/>
      <c r="IG54" s="179"/>
      <c r="IH54" s="179"/>
      <c r="II54" s="179"/>
      <c r="IJ54" s="179"/>
      <c r="IK54" s="179"/>
      <c r="IL54" s="179"/>
      <c r="IM54" s="179"/>
      <c r="IN54" s="179"/>
      <c r="IO54" s="179"/>
    </row>
    <row r="55" spans="1:249" s="180" customFormat="1" ht="12.75" customHeight="1" x14ac:dyDescent="0.25">
      <c r="A55" s="175"/>
      <c r="B55" s="184" t="s">
        <v>101</v>
      </c>
      <c r="C55" s="182" t="s">
        <v>33</v>
      </c>
      <c r="D55" s="183">
        <v>3</v>
      </c>
      <c r="E55" s="182" t="s">
        <v>102</v>
      </c>
      <c r="F55" s="178">
        <v>41614.966399999998</v>
      </c>
      <c r="G55" s="178">
        <f t="shared" si="1"/>
        <v>124844.89919999999</v>
      </c>
      <c r="H55" s="168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179"/>
      <c r="DM55" s="179"/>
      <c r="DN55" s="179"/>
      <c r="DO55" s="179"/>
      <c r="DP55" s="179"/>
      <c r="DQ55" s="179"/>
      <c r="DR55" s="179"/>
      <c r="DS55" s="179"/>
      <c r="DT55" s="179"/>
      <c r="DU55" s="179"/>
      <c r="DV55" s="179"/>
      <c r="DW55" s="179"/>
      <c r="DX55" s="179"/>
      <c r="DY55" s="179"/>
      <c r="DZ55" s="179"/>
      <c r="EA55" s="179"/>
      <c r="EB55" s="179"/>
      <c r="EC55" s="179"/>
      <c r="ED55" s="179"/>
      <c r="EE55" s="179"/>
      <c r="EF55" s="179"/>
      <c r="EG55" s="179"/>
      <c r="EH55" s="179"/>
      <c r="EI55" s="179"/>
      <c r="EJ55" s="179"/>
      <c r="EK55" s="179"/>
      <c r="EL55" s="179"/>
      <c r="EM55" s="179"/>
      <c r="EN55" s="179"/>
      <c r="EO55" s="179"/>
      <c r="EP55" s="179"/>
      <c r="EQ55" s="179"/>
      <c r="ER55" s="179"/>
      <c r="ES55" s="179"/>
      <c r="ET55" s="179"/>
      <c r="EU55" s="179"/>
      <c r="EV55" s="179"/>
      <c r="EW55" s="179"/>
      <c r="EX55" s="179"/>
      <c r="EY55" s="179"/>
      <c r="EZ55" s="179"/>
      <c r="FA55" s="179"/>
      <c r="FB55" s="179"/>
      <c r="FC55" s="179"/>
      <c r="FD55" s="179"/>
      <c r="FE55" s="179"/>
      <c r="FF55" s="179"/>
      <c r="FG55" s="179"/>
      <c r="FH55" s="179"/>
      <c r="FI55" s="179"/>
      <c r="FJ55" s="179"/>
      <c r="FK55" s="179"/>
      <c r="FL55" s="179"/>
      <c r="FM55" s="179"/>
      <c r="FN55" s="179"/>
      <c r="FO55" s="179"/>
      <c r="FP55" s="179"/>
      <c r="FQ55" s="179"/>
      <c r="FR55" s="179"/>
      <c r="FS55" s="179"/>
      <c r="FT55" s="179"/>
      <c r="FU55" s="179"/>
      <c r="FV55" s="179"/>
      <c r="FW55" s="179"/>
      <c r="FX55" s="179"/>
      <c r="FY55" s="179"/>
      <c r="FZ55" s="179"/>
      <c r="GA55" s="179"/>
      <c r="GB55" s="179"/>
      <c r="GC55" s="179"/>
      <c r="GD55" s="179"/>
      <c r="GE55" s="179"/>
      <c r="GF55" s="179"/>
      <c r="GG55" s="179"/>
      <c r="GH55" s="179"/>
      <c r="GI55" s="179"/>
      <c r="GJ55" s="179"/>
      <c r="GK55" s="179"/>
      <c r="GL55" s="179"/>
      <c r="GM55" s="179"/>
      <c r="GN55" s="179"/>
      <c r="GO55" s="179"/>
      <c r="GP55" s="179"/>
      <c r="GQ55" s="179"/>
      <c r="GR55" s="179"/>
      <c r="GS55" s="179"/>
      <c r="GT55" s="179"/>
      <c r="GU55" s="179"/>
      <c r="GV55" s="179"/>
      <c r="GW55" s="179"/>
      <c r="GX55" s="179"/>
      <c r="GY55" s="179"/>
      <c r="GZ55" s="179"/>
      <c r="HA55" s="179"/>
      <c r="HB55" s="179"/>
      <c r="HC55" s="179"/>
      <c r="HD55" s="179"/>
      <c r="HE55" s="179"/>
      <c r="HF55" s="179"/>
      <c r="HG55" s="179"/>
      <c r="HH55" s="179"/>
      <c r="HI55" s="179"/>
      <c r="HJ55" s="179"/>
      <c r="HK55" s="179"/>
      <c r="HL55" s="179"/>
      <c r="HM55" s="179"/>
      <c r="HN55" s="179"/>
      <c r="HO55" s="179"/>
      <c r="HP55" s="179"/>
      <c r="HQ55" s="179"/>
      <c r="HR55" s="179"/>
      <c r="HS55" s="179"/>
      <c r="HT55" s="179"/>
      <c r="HU55" s="179"/>
      <c r="HV55" s="179"/>
      <c r="HW55" s="179"/>
      <c r="HX55" s="179"/>
      <c r="HY55" s="179"/>
      <c r="HZ55" s="179"/>
      <c r="IA55" s="179"/>
      <c r="IB55" s="179"/>
      <c r="IC55" s="179"/>
      <c r="ID55" s="179"/>
      <c r="IE55" s="179"/>
      <c r="IF55" s="179"/>
      <c r="IG55" s="179"/>
      <c r="IH55" s="179"/>
      <c r="II55" s="179"/>
      <c r="IJ55" s="179"/>
      <c r="IK55" s="179"/>
      <c r="IL55" s="179"/>
      <c r="IM55" s="179"/>
      <c r="IN55" s="179"/>
      <c r="IO55" s="179"/>
    </row>
    <row r="56" spans="1:249" s="180" customFormat="1" ht="12.75" customHeight="1" x14ac:dyDescent="0.25">
      <c r="A56" s="175"/>
      <c r="B56" s="184" t="s">
        <v>103</v>
      </c>
      <c r="C56" s="182" t="s">
        <v>33</v>
      </c>
      <c r="D56" s="183">
        <v>2</v>
      </c>
      <c r="E56" s="182" t="s">
        <v>96</v>
      </c>
      <c r="F56" s="178">
        <v>5198.8999999999996</v>
      </c>
      <c r="G56" s="178">
        <f t="shared" si="1"/>
        <v>10397.799999999999</v>
      </c>
      <c r="H56" s="168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  <c r="CG56" s="179"/>
      <c r="CH56" s="179"/>
      <c r="CI56" s="179"/>
      <c r="CJ56" s="179"/>
      <c r="CK56" s="179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79"/>
      <c r="CX56" s="179"/>
      <c r="CY56" s="179"/>
      <c r="CZ56" s="179"/>
      <c r="DA56" s="179"/>
      <c r="DB56" s="179"/>
      <c r="DC56" s="179"/>
      <c r="DD56" s="179"/>
      <c r="DE56" s="179"/>
      <c r="DF56" s="179"/>
      <c r="DG56" s="179"/>
      <c r="DH56" s="179"/>
      <c r="DI56" s="179"/>
      <c r="DJ56" s="179"/>
      <c r="DK56" s="179"/>
      <c r="DL56" s="179"/>
      <c r="DM56" s="179"/>
      <c r="DN56" s="179"/>
      <c r="DO56" s="179"/>
      <c r="DP56" s="179"/>
      <c r="DQ56" s="179"/>
      <c r="DR56" s="179"/>
      <c r="DS56" s="179"/>
      <c r="DT56" s="179"/>
      <c r="DU56" s="179"/>
      <c r="DV56" s="179"/>
      <c r="DW56" s="179"/>
      <c r="DX56" s="179"/>
      <c r="DY56" s="179"/>
      <c r="DZ56" s="179"/>
      <c r="EA56" s="179"/>
      <c r="EB56" s="179"/>
      <c r="EC56" s="179"/>
      <c r="ED56" s="179"/>
      <c r="EE56" s="179"/>
      <c r="EF56" s="179"/>
      <c r="EG56" s="179"/>
      <c r="EH56" s="179"/>
      <c r="EI56" s="179"/>
      <c r="EJ56" s="179"/>
      <c r="EK56" s="179"/>
      <c r="EL56" s="179"/>
      <c r="EM56" s="179"/>
      <c r="EN56" s="179"/>
      <c r="EO56" s="179"/>
      <c r="EP56" s="179"/>
      <c r="EQ56" s="179"/>
      <c r="ER56" s="179"/>
      <c r="ES56" s="179"/>
      <c r="ET56" s="179"/>
      <c r="EU56" s="179"/>
      <c r="EV56" s="179"/>
      <c r="EW56" s="179"/>
      <c r="EX56" s="179"/>
      <c r="EY56" s="179"/>
      <c r="EZ56" s="179"/>
      <c r="FA56" s="179"/>
      <c r="FB56" s="179"/>
      <c r="FC56" s="179"/>
      <c r="FD56" s="179"/>
      <c r="FE56" s="179"/>
      <c r="FF56" s="179"/>
      <c r="FG56" s="179"/>
      <c r="FH56" s="179"/>
      <c r="FI56" s="179"/>
      <c r="FJ56" s="179"/>
      <c r="FK56" s="179"/>
      <c r="FL56" s="179"/>
      <c r="FM56" s="179"/>
      <c r="FN56" s="179"/>
      <c r="FO56" s="179"/>
      <c r="FP56" s="179"/>
      <c r="FQ56" s="179"/>
      <c r="FR56" s="179"/>
      <c r="FS56" s="179"/>
      <c r="FT56" s="179"/>
      <c r="FU56" s="179"/>
      <c r="FV56" s="179"/>
      <c r="FW56" s="179"/>
      <c r="FX56" s="179"/>
      <c r="FY56" s="179"/>
      <c r="FZ56" s="179"/>
      <c r="GA56" s="179"/>
      <c r="GB56" s="179"/>
      <c r="GC56" s="179"/>
      <c r="GD56" s="179"/>
      <c r="GE56" s="179"/>
      <c r="GF56" s="179"/>
      <c r="GG56" s="179"/>
      <c r="GH56" s="179"/>
      <c r="GI56" s="179"/>
      <c r="GJ56" s="179"/>
      <c r="GK56" s="179"/>
      <c r="GL56" s="179"/>
      <c r="GM56" s="179"/>
      <c r="GN56" s="179"/>
      <c r="GO56" s="179"/>
      <c r="GP56" s="179"/>
      <c r="GQ56" s="179"/>
      <c r="GR56" s="179"/>
      <c r="GS56" s="179"/>
      <c r="GT56" s="179"/>
      <c r="GU56" s="179"/>
      <c r="GV56" s="179"/>
      <c r="GW56" s="179"/>
      <c r="GX56" s="179"/>
      <c r="GY56" s="179"/>
      <c r="GZ56" s="179"/>
      <c r="HA56" s="179"/>
      <c r="HB56" s="179"/>
      <c r="HC56" s="179"/>
      <c r="HD56" s="179"/>
      <c r="HE56" s="179"/>
      <c r="HF56" s="179"/>
      <c r="HG56" s="179"/>
      <c r="HH56" s="179"/>
      <c r="HI56" s="179"/>
      <c r="HJ56" s="179"/>
      <c r="HK56" s="179"/>
      <c r="HL56" s="179"/>
      <c r="HM56" s="179"/>
      <c r="HN56" s="179"/>
      <c r="HO56" s="179"/>
      <c r="HP56" s="179"/>
      <c r="HQ56" s="179"/>
      <c r="HR56" s="179"/>
      <c r="HS56" s="179"/>
      <c r="HT56" s="179"/>
      <c r="HU56" s="179"/>
      <c r="HV56" s="179"/>
      <c r="HW56" s="179"/>
      <c r="HX56" s="179"/>
      <c r="HY56" s="179"/>
      <c r="HZ56" s="179"/>
      <c r="IA56" s="179"/>
      <c r="IB56" s="179"/>
      <c r="IC56" s="179"/>
      <c r="ID56" s="179"/>
      <c r="IE56" s="179"/>
      <c r="IF56" s="179"/>
      <c r="IG56" s="179"/>
      <c r="IH56" s="179"/>
      <c r="II56" s="179"/>
      <c r="IJ56" s="179"/>
      <c r="IK56" s="179"/>
      <c r="IL56" s="179"/>
      <c r="IM56" s="179"/>
      <c r="IN56" s="179"/>
      <c r="IO56" s="179"/>
    </row>
    <row r="57" spans="1:249" s="180" customFormat="1" ht="12.75" customHeight="1" x14ac:dyDescent="0.25">
      <c r="A57" s="175"/>
      <c r="B57" s="181" t="s">
        <v>104</v>
      </c>
      <c r="C57" s="185"/>
      <c r="D57" s="185"/>
      <c r="E57" s="185"/>
      <c r="F57" s="178" t="s">
        <v>92</v>
      </c>
      <c r="G57" s="178" t="s">
        <v>92</v>
      </c>
      <c r="H57" s="168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179"/>
      <c r="DM57" s="179"/>
      <c r="DN57" s="179"/>
      <c r="DO57" s="179"/>
      <c r="DP57" s="179"/>
      <c r="DQ57" s="179"/>
      <c r="DR57" s="179"/>
      <c r="DS57" s="179"/>
      <c r="DT57" s="179"/>
      <c r="DU57" s="179"/>
      <c r="DV57" s="179"/>
      <c r="DW57" s="179"/>
      <c r="DX57" s="179"/>
      <c r="DY57" s="179"/>
      <c r="DZ57" s="179"/>
      <c r="EA57" s="179"/>
      <c r="EB57" s="179"/>
      <c r="EC57" s="179"/>
      <c r="ED57" s="179"/>
      <c r="EE57" s="179"/>
      <c r="EF57" s="179"/>
      <c r="EG57" s="179"/>
      <c r="EH57" s="179"/>
      <c r="EI57" s="179"/>
      <c r="EJ57" s="179"/>
      <c r="EK57" s="179"/>
      <c r="EL57" s="179"/>
      <c r="EM57" s="179"/>
      <c r="EN57" s="179"/>
      <c r="EO57" s="179"/>
      <c r="EP57" s="179"/>
      <c r="EQ57" s="179"/>
      <c r="ER57" s="179"/>
      <c r="ES57" s="179"/>
      <c r="ET57" s="179"/>
      <c r="EU57" s="179"/>
      <c r="EV57" s="179"/>
      <c r="EW57" s="179"/>
      <c r="EX57" s="179"/>
      <c r="EY57" s="179"/>
      <c r="EZ57" s="179"/>
      <c r="FA57" s="179"/>
      <c r="FB57" s="179"/>
      <c r="FC57" s="179"/>
      <c r="FD57" s="179"/>
      <c r="FE57" s="179"/>
      <c r="FF57" s="179"/>
      <c r="FG57" s="179"/>
      <c r="FH57" s="179"/>
      <c r="FI57" s="179"/>
      <c r="FJ57" s="179"/>
      <c r="FK57" s="179"/>
      <c r="FL57" s="179"/>
      <c r="FM57" s="179"/>
      <c r="FN57" s="179"/>
      <c r="FO57" s="179"/>
      <c r="FP57" s="179"/>
      <c r="FQ57" s="179"/>
      <c r="FR57" s="179"/>
      <c r="FS57" s="179"/>
      <c r="FT57" s="179"/>
      <c r="FU57" s="179"/>
      <c r="FV57" s="179"/>
      <c r="FW57" s="179"/>
      <c r="FX57" s="179"/>
      <c r="FY57" s="179"/>
      <c r="FZ57" s="179"/>
      <c r="GA57" s="179"/>
      <c r="GB57" s="179"/>
      <c r="GC57" s="179"/>
      <c r="GD57" s="179"/>
      <c r="GE57" s="179"/>
      <c r="GF57" s="179"/>
      <c r="GG57" s="179"/>
      <c r="GH57" s="179"/>
      <c r="GI57" s="179"/>
      <c r="GJ57" s="179"/>
      <c r="GK57" s="179"/>
      <c r="GL57" s="179"/>
      <c r="GM57" s="179"/>
      <c r="GN57" s="179"/>
      <c r="GO57" s="179"/>
      <c r="GP57" s="179"/>
      <c r="GQ57" s="179"/>
      <c r="GR57" s="179"/>
      <c r="GS57" s="179"/>
      <c r="GT57" s="179"/>
      <c r="GU57" s="179"/>
      <c r="GV57" s="179"/>
      <c r="GW57" s="179"/>
      <c r="GX57" s="179"/>
      <c r="GY57" s="179"/>
      <c r="GZ57" s="179"/>
      <c r="HA57" s="179"/>
      <c r="HB57" s="179"/>
      <c r="HC57" s="179"/>
      <c r="HD57" s="179"/>
      <c r="HE57" s="179"/>
      <c r="HF57" s="179"/>
      <c r="HG57" s="179"/>
      <c r="HH57" s="179"/>
      <c r="HI57" s="179"/>
      <c r="HJ57" s="179"/>
      <c r="HK57" s="179"/>
      <c r="HL57" s="179"/>
      <c r="HM57" s="179"/>
      <c r="HN57" s="179"/>
      <c r="HO57" s="179"/>
      <c r="HP57" s="179"/>
      <c r="HQ57" s="179"/>
      <c r="HR57" s="179"/>
      <c r="HS57" s="179"/>
      <c r="HT57" s="179"/>
      <c r="HU57" s="179"/>
      <c r="HV57" s="179"/>
      <c r="HW57" s="179"/>
      <c r="HX57" s="179"/>
      <c r="HY57" s="179"/>
      <c r="HZ57" s="179"/>
      <c r="IA57" s="179"/>
      <c r="IB57" s="179"/>
      <c r="IC57" s="179"/>
      <c r="ID57" s="179"/>
      <c r="IE57" s="179"/>
      <c r="IF57" s="179"/>
      <c r="IG57" s="179"/>
      <c r="IH57" s="179"/>
      <c r="II57" s="179"/>
      <c r="IJ57" s="179"/>
      <c r="IK57" s="179"/>
      <c r="IL57" s="179"/>
      <c r="IM57" s="179"/>
      <c r="IN57" s="179"/>
      <c r="IO57" s="179"/>
    </row>
    <row r="58" spans="1:249" s="180" customFormat="1" ht="12.75" customHeight="1" x14ac:dyDescent="0.25">
      <c r="A58" s="175"/>
      <c r="B58" s="184" t="s">
        <v>119</v>
      </c>
      <c r="C58" s="182" t="s">
        <v>113</v>
      </c>
      <c r="D58" s="183">
        <v>0.5</v>
      </c>
      <c r="E58" s="182" t="s">
        <v>96</v>
      </c>
      <c r="F58" s="178">
        <v>37654.89</v>
      </c>
      <c r="G58" s="178">
        <f t="shared" si="1"/>
        <v>18827.445</v>
      </c>
      <c r="H58" s="168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79"/>
      <c r="DF58" s="179"/>
      <c r="DG58" s="179"/>
      <c r="DH58" s="179"/>
      <c r="DI58" s="179"/>
      <c r="DJ58" s="179"/>
      <c r="DK58" s="179"/>
      <c r="DL58" s="179"/>
      <c r="DM58" s="179"/>
      <c r="DN58" s="179"/>
      <c r="DO58" s="179"/>
      <c r="DP58" s="179"/>
      <c r="DQ58" s="179"/>
      <c r="DR58" s="179"/>
      <c r="DS58" s="179"/>
      <c r="DT58" s="179"/>
      <c r="DU58" s="179"/>
      <c r="DV58" s="179"/>
      <c r="DW58" s="179"/>
      <c r="DX58" s="179"/>
      <c r="DY58" s="179"/>
      <c r="DZ58" s="179"/>
      <c r="EA58" s="179"/>
      <c r="EB58" s="179"/>
      <c r="EC58" s="179"/>
      <c r="ED58" s="179"/>
      <c r="EE58" s="179"/>
      <c r="EF58" s="179"/>
      <c r="EG58" s="179"/>
      <c r="EH58" s="179"/>
      <c r="EI58" s="179"/>
      <c r="EJ58" s="179"/>
      <c r="EK58" s="179"/>
      <c r="EL58" s="179"/>
      <c r="EM58" s="179"/>
      <c r="EN58" s="179"/>
      <c r="EO58" s="179"/>
      <c r="EP58" s="179"/>
      <c r="EQ58" s="179"/>
      <c r="ER58" s="179"/>
      <c r="ES58" s="179"/>
      <c r="ET58" s="179"/>
      <c r="EU58" s="179"/>
      <c r="EV58" s="179"/>
      <c r="EW58" s="179"/>
      <c r="EX58" s="179"/>
      <c r="EY58" s="179"/>
      <c r="EZ58" s="179"/>
      <c r="FA58" s="179"/>
      <c r="FB58" s="179"/>
      <c r="FC58" s="179"/>
      <c r="FD58" s="179"/>
      <c r="FE58" s="179"/>
      <c r="FF58" s="179"/>
      <c r="FG58" s="179"/>
      <c r="FH58" s="179"/>
      <c r="FI58" s="179"/>
      <c r="FJ58" s="179"/>
      <c r="FK58" s="179"/>
      <c r="FL58" s="179"/>
      <c r="FM58" s="179"/>
      <c r="FN58" s="179"/>
      <c r="FO58" s="179"/>
      <c r="FP58" s="179"/>
      <c r="FQ58" s="179"/>
      <c r="FR58" s="179"/>
      <c r="FS58" s="179"/>
      <c r="FT58" s="179"/>
      <c r="FU58" s="179"/>
      <c r="FV58" s="179"/>
      <c r="FW58" s="179"/>
      <c r="FX58" s="179"/>
      <c r="FY58" s="179"/>
      <c r="FZ58" s="179"/>
      <c r="GA58" s="179"/>
      <c r="GB58" s="179"/>
      <c r="GC58" s="179"/>
      <c r="GD58" s="179"/>
      <c r="GE58" s="179"/>
      <c r="GF58" s="179"/>
      <c r="GG58" s="179"/>
      <c r="GH58" s="179"/>
      <c r="GI58" s="179"/>
      <c r="GJ58" s="179"/>
      <c r="GK58" s="179"/>
      <c r="GL58" s="179"/>
      <c r="GM58" s="179"/>
      <c r="GN58" s="179"/>
      <c r="GO58" s="179"/>
      <c r="GP58" s="179"/>
      <c r="GQ58" s="179"/>
      <c r="GR58" s="179"/>
      <c r="GS58" s="179"/>
      <c r="GT58" s="179"/>
      <c r="GU58" s="179"/>
      <c r="GV58" s="179"/>
      <c r="GW58" s="179"/>
      <c r="GX58" s="179"/>
      <c r="GY58" s="179"/>
      <c r="GZ58" s="179"/>
      <c r="HA58" s="179"/>
      <c r="HB58" s="179"/>
      <c r="HC58" s="179"/>
      <c r="HD58" s="179"/>
      <c r="HE58" s="179"/>
      <c r="HF58" s="179"/>
      <c r="HG58" s="179"/>
      <c r="HH58" s="179"/>
      <c r="HI58" s="179"/>
      <c r="HJ58" s="179"/>
      <c r="HK58" s="179"/>
      <c r="HL58" s="179"/>
      <c r="HM58" s="179"/>
      <c r="HN58" s="179"/>
      <c r="HO58" s="179"/>
      <c r="HP58" s="179"/>
      <c r="HQ58" s="179"/>
      <c r="HR58" s="179"/>
      <c r="HS58" s="179"/>
      <c r="HT58" s="179"/>
      <c r="HU58" s="179"/>
      <c r="HV58" s="179"/>
      <c r="HW58" s="179"/>
      <c r="HX58" s="179"/>
      <c r="HY58" s="179"/>
      <c r="HZ58" s="179"/>
      <c r="IA58" s="179"/>
      <c r="IB58" s="179"/>
      <c r="IC58" s="179"/>
      <c r="ID58" s="179"/>
      <c r="IE58" s="179"/>
      <c r="IF58" s="179"/>
      <c r="IG58" s="179"/>
      <c r="IH58" s="179"/>
      <c r="II58" s="179"/>
      <c r="IJ58" s="179"/>
      <c r="IK58" s="179"/>
      <c r="IL58" s="179"/>
      <c r="IM58" s="179"/>
      <c r="IN58" s="179"/>
      <c r="IO58" s="179"/>
    </row>
    <row r="59" spans="1:249" s="180" customFormat="1" ht="12.75" customHeight="1" x14ac:dyDescent="0.25">
      <c r="A59" s="175"/>
      <c r="B59" s="181" t="s">
        <v>105</v>
      </c>
      <c r="C59" s="182"/>
      <c r="D59" s="183"/>
      <c r="E59" s="182"/>
      <c r="F59" s="178" t="s">
        <v>92</v>
      </c>
      <c r="G59" s="178" t="s">
        <v>92</v>
      </c>
      <c r="H59" s="168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79"/>
      <c r="DD59" s="179"/>
      <c r="DE59" s="179"/>
      <c r="DF59" s="179"/>
      <c r="DG59" s="179"/>
      <c r="DH59" s="179"/>
      <c r="DI59" s="179"/>
      <c r="DJ59" s="179"/>
      <c r="DK59" s="179"/>
      <c r="DL59" s="179"/>
      <c r="DM59" s="179"/>
      <c r="DN59" s="179"/>
      <c r="DO59" s="179"/>
      <c r="DP59" s="179"/>
      <c r="DQ59" s="179"/>
      <c r="DR59" s="179"/>
      <c r="DS59" s="179"/>
      <c r="DT59" s="179"/>
      <c r="DU59" s="179"/>
      <c r="DV59" s="179"/>
      <c r="DW59" s="179"/>
      <c r="DX59" s="179"/>
      <c r="DY59" s="179"/>
      <c r="DZ59" s="179"/>
      <c r="EA59" s="179"/>
      <c r="EB59" s="179"/>
      <c r="EC59" s="179"/>
      <c r="ED59" s="179"/>
      <c r="EE59" s="179"/>
      <c r="EF59" s="179"/>
      <c r="EG59" s="179"/>
      <c r="EH59" s="179"/>
      <c r="EI59" s="179"/>
      <c r="EJ59" s="179"/>
      <c r="EK59" s="179"/>
      <c r="EL59" s="179"/>
      <c r="EM59" s="179"/>
      <c r="EN59" s="179"/>
      <c r="EO59" s="179"/>
      <c r="EP59" s="179"/>
      <c r="EQ59" s="179"/>
      <c r="ER59" s="179"/>
      <c r="ES59" s="179"/>
      <c r="ET59" s="179"/>
      <c r="EU59" s="179"/>
      <c r="EV59" s="179"/>
      <c r="EW59" s="179"/>
      <c r="EX59" s="179"/>
      <c r="EY59" s="179"/>
      <c r="EZ59" s="179"/>
      <c r="FA59" s="179"/>
      <c r="FB59" s="179"/>
      <c r="FC59" s="179"/>
      <c r="FD59" s="179"/>
      <c r="FE59" s="179"/>
      <c r="FF59" s="179"/>
      <c r="FG59" s="179"/>
      <c r="FH59" s="179"/>
      <c r="FI59" s="179"/>
      <c r="FJ59" s="179"/>
      <c r="FK59" s="179"/>
      <c r="FL59" s="179"/>
      <c r="FM59" s="179"/>
      <c r="FN59" s="179"/>
      <c r="FO59" s="179"/>
      <c r="FP59" s="179"/>
      <c r="FQ59" s="179"/>
      <c r="FR59" s="179"/>
      <c r="FS59" s="179"/>
      <c r="FT59" s="179"/>
      <c r="FU59" s="179"/>
      <c r="FV59" s="179"/>
      <c r="FW59" s="179"/>
      <c r="FX59" s="179"/>
      <c r="FY59" s="179"/>
      <c r="FZ59" s="179"/>
      <c r="GA59" s="179"/>
      <c r="GB59" s="179"/>
      <c r="GC59" s="179"/>
      <c r="GD59" s="179"/>
      <c r="GE59" s="179"/>
      <c r="GF59" s="179"/>
      <c r="GG59" s="179"/>
      <c r="GH59" s="179"/>
      <c r="GI59" s="179"/>
      <c r="GJ59" s="179"/>
      <c r="GK59" s="179"/>
      <c r="GL59" s="179"/>
      <c r="GM59" s="179"/>
      <c r="GN59" s="179"/>
      <c r="GO59" s="179"/>
      <c r="GP59" s="179"/>
      <c r="GQ59" s="179"/>
      <c r="GR59" s="179"/>
      <c r="GS59" s="179"/>
      <c r="GT59" s="179"/>
      <c r="GU59" s="179"/>
      <c r="GV59" s="179"/>
      <c r="GW59" s="179"/>
      <c r="GX59" s="179"/>
      <c r="GY59" s="179"/>
      <c r="GZ59" s="179"/>
      <c r="HA59" s="179"/>
      <c r="HB59" s="179"/>
      <c r="HC59" s="179"/>
      <c r="HD59" s="179"/>
      <c r="HE59" s="179"/>
      <c r="HF59" s="179"/>
      <c r="HG59" s="179"/>
      <c r="HH59" s="179"/>
      <c r="HI59" s="179"/>
      <c r="HJ59" s="179"/>
      <c r="HK59" s="179"/>
      <c r="HL59" s="179"/>
      <c r="HM59" s="179"/>
      <c r="HN59" s="179"/>
      <c r="HO59" s="179"/>
      <c r="HP59" s="179"/>
      <c r="HQ59" s="179"/>
      <c r="HR59" s="179"/>
      <c r="HS59" s="179"/>
      <c r="HT59" s="179"/>
      <c r="HU59" s="179"/>
      <c r="HV59" s="179"/>
      <c r="HW59" s="179"/>
      <c r="HX59" s="179"/>
      <c r="HY59" s="179"/>
      <c r="HZ59" s="179"/>
      <c r="IA59" s="179"/>
      <c r="IB59" s="179"/>
      <c r="IC59" s="179"/>
      <c r="ID59" s="179"/>
      <c r="IE59" s="179"/>
      <c r="IF59" s="179"/>
      <c r="IG59" s="179"/>
      <c r="IH59" s="179"/>
      <c r="II59" s="179"/>
      <c r="IJ59" s="179"/>
      <c r="IK59" s="179"/>
      <c r="IL59" s="179"/>
      <c r="IM59" s="179"/>
      <c r="IN59" s="179"/>
      <c r="IO59" s="179"/>
    </row>
    <row r="60" spans="1:249" s="180" customFormat="1" ht="12.75" customHeight="1" x14ac:dyDescent="0.25">
      <c r="A60" s="175"/>
      <c r="B60" s="184" t="s">
        <v>106</v>
      </c>
      <c r="C60" s="182" t="s">
        <v>113</v>
      </c>
      <c r="D60" s="183">
        <v>0.5</v>
      </c>
      <c r="E60" s="182" t="s">
        <v>102</v>
      </c>
      <c r="F60" s="178">
        <v>44030</v>
      </c>
      <c r="G60" s="178">
        <f t="shared" si="1"/>
        <v>22015</v>
      </c>
      <c r="H60" s="168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79"/>
      <c r="DF60" s="179"/>
      <c r="DG60" s="179"/>
      <c r="DH60" s="179"/>
      <c r="DI60" s="179"/>
      <c r="DJ60" s="179"/>
      <c r="DK60" s="179"/>
      <c r="DL60" s="179"/>
      <c r="DM60" s="179"/>
      <c r="DN60" s="179"/>
      <c r="DO60" s="179"/>
      <c r="DP60" s="179"/>
      <c r="DQ60" s="179"/>
      <c r="DR60" s="179"/>
      <c r="DS60" s="179"/>
      <c r="DT60" s="179"/>
      <c r="DU60" s="179"/>
      <c r="DV60" s="179"/>
      <c r="DW60" s="179"/>
      <c r="DX60" s="179"/>
      <c r="DY60" s="179"/>
      <c r="DZ60" s="179"/>
      <c r="EA60" s="179"/>
      <c r="EB60" s="179"/>
      <c r="EC60" s="179"/>
      <c r="ED60" s="179"/>
      <c r="EE60" s="179"/>
      <c r="EF60" s="179"/>
      <c r="EG60" s="179"/>
      <c r="EH60" s="179"/>
      <c r="EI60" s="179"/>
      <c r="EJ60" s="179"/>
      <c r="EK60" s="179"/>
      <c r="EL60" s="179"/>
      <c r="EM60" s="179"/>
      <c r="EN60" s="179"/>
      <c r="EO60" s="179"/>
      <c r="EP60" s="179"/>
      <c r="EQ60" s="179"/>
      <c r="ER60" s="179"/>
      <c r="ES60" s="179"/>
      <c r="ET60" s="179"/>
      <c r="EU60" s="179"/>
      <c r="EV60" s="179"/>
      <c r="EW60" s="179"/>
      <c r="EX60" s="179"/>
      <c r="EY60" s="179"/>
      <c r="EZ60" s="179"/>
      <c r="FA60" s="179"/>
      <c r="FB60" s="179"/>
      <c r="FC60" s="179"/>
      <c r="FD60" s="179"/>
      <c r="FE60" s="179"/>
      <c r="FF60" s="179"/>
      <c r="FG60" s="179"/>
      <c r="FH60" s="179"/>
      <c r="FI60" s="179"/>
      <c r="FJ60" s="179"/>
      <c r="FK60" s="179"/>
      <c r="FL60" s="179"/>
      <c r="FM60" s="179"/>
      <c r="FN60" s="179"/>
      <c r="FO60" s="179"/>
      <c r="FP60" s="179"/>
      <c r="FQ60" s="179"/>
      <c r="FR60" s="179"/>
      <c r="FS60" s="179"/>
      <c r="FT60" s="179"/>
      <c r="FU60" s="179"/>
      <c r="FV60" s="179"/>
      <c r="FW60" s="179"/>
      <c r="FX60" s="179"/>
      <c r="FY60" s="179"/>
      <c r="FZ60" s="179"/>
      <c r="GA60" s="179"/>
      <c r="GB60" s="179"/>
      <c r="GC60" s="179"/>
      <c r="GD60" s="179"/>
      <c r="GE60" s="179"/>
      <c r="GF60" s="179"/>
      <c r="GG60" s="179"/>
      <c r="GH60" s="179"/>
      <c r="GI60" s="179"/>
      <c r="GJ60" s="179"/>
      <c r="GK60" s="179"/>
      <c r="GL60" s="179"/>
      <c r="GM60" s="179"/>
      <c r="GN60" s="179"/>
      <c r="GO60" s="179"/>
      <c r="GP60" s="179"/>
      <c r="GQ60" s="179"/>
      <c r="GR60" s="179"/>
      <c r="GS60" s="179"/>
      <c r="GT60" s="179"/>
      <c r="GU60" s="179"/>
      <c r="GV60" s="179"/>
      <c r="GW60" s="179"/>
      <c r="GX60" s="179"/>
      <c r="GY60" s="179"/>
      <c r="GZ60" s="179"/>
      <c r="HA60" s="179"/>
      <c r="HB60" s="179"/>
      <c r="HC60" s="179"/>
      <c r="HD60" s="179"/>
      <c r="HE60" s="179"/>
      <c r="HF60" s="179"/>
      <c r="HG60" s="179"/>
      <c r="HH60" s="179"/>
      <c r="HI60" s="179"/>
      <c r="HJ60" s="179"/>
      <c r="HK60" s="179"/>
      <c r="HL60" s="179"/>
      <c r="HM60" s="179"/>
      <c r="HN60" s="179"/>
      <c r="HO60" s="179"/>
      <c r="HP60" s="179"/>
      <c r="HQ60" s="179"/>
      <c r="HR60" s="179"/>
      <c r="HS60" s="179"/>
      <c r="HT60" s="179"/>
      <c r="HU60" s="179"/>
      <c r="HV60" s="179"/>
      <c r="HW60" s="179"/>
      <c r="HX60" s="179"/>
      <c r="HY60" s="179"/>
      <c r="HZ60" s="179"/>
      <c r="IA60" s="179"/>
      <c r="IB60" s="179"/>
      <c r="IC60" s="179"/>
      <c r="ID60" s="179"/>
      <c r="IE60" s="179"/>
      <c r="IF60" s="179"/>
      <c r="IG60" s="179"/>
      <c r="IH60" s="179"/>
      <c r="II60" s="179"/>
      <c r="IJ60" s="179"/>
      <c r="IK60" s="179"/>
      <c r="IL60" s="179"/>
      <c r="IM60" s="179"/>
      <c r="IN60" s="179"/>
      <c r="IO60" s="179"/>
    </row>
    <row r="61" spans="1:249" s="180" customFormat="1" ht="12.75" customHeight="1" x14ac:dyDescent="0.25">
      <c r="A61" s="175"/>
      <c r="B61" s="184" t="s">
        <v>107</v>
      </c>
      <c r="C61" s="182" t="s">
        <v>113</v>
      </c>
      <c r="D61" s="183">
        <v>0.1</v>
      </c>
      <c r="E61" s="182" t="s">
        <v>108</v>
      </c>
      <c r="F61" s="178">
        <v>223000</v>
      </c>
      <c r="G61" s="178">
        <f t="shared" si="1"/>
        <v>22300</v>
      </c>
      <c r="H61" s="168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79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  <c r="EO61" s="179"/>
      <c r="EP61" s="179"/>
      <c r="EQ61" s="179"/>
      <c r="ER61" s="179"/>
      <c r="ES61" s="179"/>
      <c r="ET61" s="179"/>
      <c r="EU61" s="179"/>
      <c r="EV61" s="179"/>
      <c r="EW61" s="179"/>
      <c r="EX61" s="179"/>
      <c r="EY61" s="179"/>
      <c r="EZ61" s="179"/>
      <c r="FA61" s="179"/>
      <c r="FB61" s="179"/>
      <c r="FC61" s="179"/>
      <c r="FD61" s="179"/>
      <c r="FE61" s="179"/>
      <c r="FF61" s="179"/>
      <c r="FG61" s="179"/>
      <c r="FH61" s="179"/>
      <c r="FI61" s="179"/>
      <c r="FJ61" s="179"/>
      <c r="FK61" s="179"/>
      <c r="FL61" s="179"/>
      <c r="FM61" s="179"/>
      <c r="FN61" s="179"/>
      <c r="FO61" s="179"/>
      <c r="FP61" s="179"/>
      <c r="FQ61" s="179"/>
      <c r="FR61" s="179"/>
      <c r="FS61" s="179"/>
      <c r="FT61" s="179"/>
      <c r="FU61" s="179"/>
      <c r="FV61" s="179"/>
      <c r="FW61" s="179"/>
      <c r="FX61" s="179"/>
      <c r="FY61" s="179"/>
      <c r="FZ61" s="179"/>
      <c r="GA61" s="179"/>
      <c r="GB61" s="179"/>
      <c r="GC61" s="179"/>
      <c r="GD61" s="179"/>
      <c r="GE61" s="179"/>
      <c r="GF61" s="179"/>
      <c r="GG61" s="179"/>
      <c r="GH61" s="179"/>
      <c r="GI61" s="179"/>
      <c r="GJ61" s="179"/>
      <c r="GK61" s="179"/>
      <c r="GL61" s="179"/>
      <c r="GM61" s="179"/>
      <c r="GN61" s="179"/>
      <c r="GO61" s="179"/>
      <c r="GP61" s="179"/>
      <c r="GQ61" s="179"/>
      <c r="GR61" s="179"/>
      <c r="GS61" s="179"/>
      <c r="GT61" s="179"/>
      <c r="GU61" s="179"/>
      <c r="GV61" s="179"/>
      <c r="GW61" s="179"/>
      <c r="GX61" s="179"/>
      <c r="GY61" s="179"/>
      <c r="GZ61" s="179"/>
      <c r="HA61" s="179"/>
      <c r="HB61" s="179"/>
      <c r="HC61" s="179"/>
      <c r="HD61" s="179"/>
      <c r="HE61" s="179"/>
      <c r="HF61" s="179"/>
      <c r="HG61" s="179"/>
      <c r="HH61" s="179"/>
      <c r="HI61" s="179"/>
      <c r="HJ61" s="179"/>
      <c r="HK61" s="179"/>
      <c r="HL61" s="179"/>
      <c r="HM61" s="179"/>
      <c r="HN61" s="179"/>
      <c r="HO61" s="179"/>
      <c r="HP61" s="179"/>
      <c r="HQ61" s="179"/>
      <c r="HR61" s="179"/>
      <c r="HS61" s="179"/>
      <c r="HT61" s="179"/>
      <c r="HU61" s="179"/>
      <c r="HV61" s="179"/>
      <c r="HW61" s="179"/>
      <c r="HX61" s="179"/>
      <c r="HY61" s="179"/>
      <c r="HZ61" s="179"/>
      <c r="IA61" s="179"/>
      <c r="IB61" s="179"/>
      <c r="IC61" s="179"/>
      <c r="ID61" s="179"/>
      <c r="IE61" s="179"/>
      <c r="IF61" s="179"/>
      <c r="IG61" s="179"/>
      <c r="IH61" s="179"/>
      <c r="II61" s="179"/>
      <c r="IJ61" s="179"/>
      <c r="IK61" s="179"/>
      <c r="IL61" s="179"/>
      <c r="IM61" s="179"/>
      <c r="IN61" s="179"/>
      <c r="IO61" s="179"/>
    </row>
    <row r="62" spans="1:249" ht="13.5" customHeight="1" x14ac:dyDescent="0.25">
      <c r="A62" s="61"/>
      <c r="B62" s="135" t="s">
        <v>34</v>
      </c>
      <c r="C62" s="136"/>
      <c r="D62" s="136"/>
      <c r="E62" s="136"/>
      <c r="F62" s="136"/>
      <c r="G62" s="146">
        <f>G61+G60+G58+G56+G55+G53+G52+G51+G49</f>
        <v>2503509.1442</v>
      </c>
      <c r="H62" s="169"/>
    </row>
    <row r="63" spans="1:249" ht="12" customHeight="1" x14ac:dyDescent="0.25">
      <c r="A63" s="2"/>
      <c r="B63" s="130"/>
      <c r="C63" s="131"/>
      <c r="D63" s="131"/>
      <c r="E63" s="132"/>
      <c r="F63" s="133"/>
      <c r="G63" s="134"/>
      <c r="H63" s="162"/>
    </row>
    <row r="64" spans="1:249" ht="12" customHeight="1" x14ac:dyDescent="0.25">
      <c r="A64" s="5"/>
      <c r="B64" s="32" t="s">
        <v>35</v>
      </c>
      <c r="C64" s="33"/>
      <c r="D64" s="34"/>
      <c r="E64" s="34"/>
      <c r="F64" s="35"/>
      <c r="G64" s="113"/>
      <c r="H64" s="158"/>
    </row>
    <row r="65" spans="1:11" ht="24" customHeight="1" x14ac:dyDescent="0.25">
      <c r="A65" s="5"/>
      <c r="B65" s="124" t="s">
        <v>36</v>
      </c>
      <c r="C65" s="104" t="s">
        <v>30</v>
      </c>
      <c r="D65" s="104" t="s">
        <v>31</v>
      </c>
      <c r="E65" s="124" t="s">
        <v>17</v>
      </c>
      <c r="F65" s="104" t="s">
        <v>18</v>
      </c>
      <c r="G65" s="125" t="s">
        <v>19</v>
      </c>
      <c r="H65" s="166"/>
    </row>
    <row r="66" spans="1:11" ht="16.5" customHeight="1" x14ac:dyDescent="0.25">
      <c r="A66" s="61"/>
      <c r="B66" s="128" t="s">
        <v>109</v>
      </c>
      <c r="C66" s="129" t="s">
        <v>15</v>
      </c>
      <c r="D66" s="129">
        <v>1</v>
      </c>
      <c r="E66" s="103" t="s">
        <v>117</v>
      </c>
      <c r="F66" s="105">
        <v>4721.45</v>
      </c>
      <c r="G66" s="105">
        <v>4150</v>
      </c>
      <c r="H66" s="168"/>
      <c r="I66" s="200" t="s">
        <v>92</v>
      </c>
      <c r="J66" s="201" t="s">
        <v>92</v>
      </c>
      <c r="K66" s="200" t="s">
        <v>92</v>
      </c>
    </row>
    <row r="67" spans="1:11" ht="18" customHeight="1" x14ac:dyDescent="0.25">
      <c r="A67" s="20"/>
      <c r="B67" s="126" t="s">
        <v>110</v>
      </c>
      <c r="C67" s="127" t="s">
        <v>15</v>
      </c>
      <c r="D67" s="137">
        <v>590</v>
      </c>
      <c r="E67" s="103" t="s">
        <v>117</v>
      </c>
      <c r="F67" s="105">
        <v>217.505</v>
      </c>
      <c r="G67" s="105">
        <v>112100</v>
      </c>
      <c r="H67" s="168"/>
      <c r="I67" s="200" t="s">
        <v>92</v>
      </c>
      <c r="J67" s="201" t="s">
        <v>92</v>
      </c>
    </row>
    <row r="68" spans="1:11" ht="18" customHeight="1" x14ac:dyDescent="0.25">
      <c r="A68" s="61"/>
      <c r="B68" s="186" t="s">
        <v>120</v>
      </c>
      <c r="C68" s="187" t="s">
        <v>15</v>
      </c>
      <c r="D68" s="188">
        <v>2</v>
      </c>
      <c r="E68" s="189" t="s">
        <v>69</v>
      </c>
      <c r="F68" s="188">
        <v>212200</v>
      </c>
      <c r="G68" s="188">
        <f>D68*F68</f>
        <v>424400</v>
      </c>
      <c r="H68" s="168"/>
      <c r="I68" s="200" t="s">
        <v>92</v>
      </c>
      <c r="J68" s="201" t="s">
        <v>92</v>
      </c>
    </row>
    <row r="69" spans="1:11" ht="13.5" customHeight="1" x14ac:dyDescent="0.25">
      <c r="A69" s="5"/>
      <c r="B69" s="50" t="s">
        <v>37</v>
      </c>
      <c r="C69" s="51"/>
      <c r="D69" s="51"/>
      <c r="E69" s="123"/>
      <c r="F69" s="52"/>
      <c r="G69" s="147">
        <f>G66+G67+G68</f>
        <v>540650</v>
      </c>
      <c r="H69" s="169"/>
    </row>
    <row r="70" spans="1:11" ht="12" customHeight="1" x14ac:dyDescent="0.25">
      <c r="A70" s="2"/>
      <c r="B70" s="64"/>
      <c r="C70" s="64"/>
      <c r="D70" s="64"/>
      <c r="E70" s="64"/>
      <c r="F70" s="65"/>
      <c r="G70" s="117"/>
      <c r="H70" s="162"/>
    </row>
    <row r="71" spans="1:11" ht="12" customHeight="1" x14ac:dyDescent="0.25">
      <c r="A71" s="61"/>
      <c r="B71" s="66" t="s">
        <v>38</v>
      </c>
      <c r="C71" s="67"/>
      <c r="D71" s="67"/>
      <c r="E71" s="67"/>
      <c r="F71" s="67"/>
      <c r="G71" s="68">
        <f>G25+G30+G45+G62+G69</f>
        <v>5449159.1442</v>
      </c>
      <c r="H71" s="170"/>
    </row>
    <row r="72" spans="1:11" ht="12" customHeight="1" x14ac:dyDescent="0.25">
      <c r="A72" s="61"/>
      <c r="B72" s="69" t="s">
        <v>39</v>
      </c>
      <c r="C72" s="54"/>
      <c r="D72" s="54"/>
      <c r="E72" s="54"/>
      <c r="F72" s="54"/>
      <c r="G72" s="70">
        <f>G71*0.05</f>
        <v>272457.95721000002</v>
      </c>
      <c r="H72" s="170"/>
    </row>
    <row r="73" spans="1:11" ht="12" customHeight="1" x14ac:dyDescent="0.25">
      <c r="A73" s="61"/>
      <c r="B73" s="71" t="s">
        <v>40</v>
      </c>
      <c r="C73" s="53"/>
      <c r="D73" s="53"/>
      <c r="E73" s="53"/>
      <c r="F73" s="53"/>
      <c r="G73" s="72">
        <f>G72+G71</f>
        <v>5721617.1014099997</v>
      </c>
      <c r="H73" s="170"/>
    </row>
    <row r="74" spans="1:11" ht="12" customHeight="1" x14ac:dyDescent="0.25">
      <c r="A74" s="61"/>
      <c r="B74" s="69" t="s">
        <v>41</v>
      </c>
      <c r="C74" s="54"/>
      <c r="D74" s="54"/>
      <c r="E74" s="54"/>
      <c r="F74" s="54"/>
      <c r="G74" s="70">
        <f>G12</f>
        <v>9425000</v>
      </c>
      <c r="H74" s="170"/>
    </row>
    <row r="75" spans="1:11" ht="12" customHeight="1" x14ac:dyDescent="0.25">
      <c r="A75" s="61"/>
      <c r="B75" s="73" t="s">
        <v>42</v>
      </c>
      <c r="C75" s="74"/>
      <c r="D75" s="74"/>
      <c r="E75" s="74"/>
      <c r="F75" s="74"/>
      <c r="G75" s="139">
        <f>G74-G73</f>
        <v>3703382.8985900003</v>
      </c>
      <c r="H75" s="170"/>
    </row>
    <row r="76" spans="1:11" ht="12" customHeight="1" x14ac:dyDescent="0.25">
      <c r="A76" s="61"/>
      <c r="B76" s="62" t="s">
        <v>43</v>
      </c>
      <c r="C76" s="63"/>
      <c r="D76" s="63"/>
      <c r="E76" s="63"/>
      <c r="F76" s="63"/>
      <c r="G76" s="118"/>
      <c r="H76" s="171"/>
    </row>
    <row r="77" spans="1:11" ht="12.75" customHeight="1" thickBot="1" x14ac:dyDescent="0.3">
      <c r="A77" s="61"/>
      <c r="B77" s="75"/>
      <c r="C77" s="63"/>
      <c r="D77" s="63"/>
      <c r="E77" s="63"/>
      <c r="F77" s="63"/>
      <c r="G77" s="118"/>
      <c r="H77" s="171"/>
    </row>
    <row r="78" spans="1:11" ht="12" customHeight="1" x14ac:dyDescent="0.25">
      <c r="A78" s="61"/>
      <c r="B78" s="87" t="s">
        <v>44</v>
      </c>
      <c r="C78" s="88"/>
      <c r="D78" s="88"/>
      <c r="E78" s="88"/>
      <c r="F78" s="89"/>
      <c r="G78" s="118"/>
      <c r="H78" s="171"/>
    </row>
    <row r="79" spans="1:11" ht="12" customHeight="1" x14ac:dyDescent="0.25">
      <c r="A79" s="61"/>
      <c r="B79" s="90" t="s">
        <v>45</v>
      </c>
      <c r="C79" s="60"/>
      <c r="D79" s="60"/>
      <c r="E79" s="60"/>
      <c r="F79" s="91"/>
      <c r="G79" s="118"/>
      <c r="H79" s="171"/>
    </row>
    <row r="80" spans="1:11" ht="12" customHeight="1" x14ac:dyDescent="0.25">
      <c r="A80" s="61"/>
      <c r="B80" s="90" t="s">
        <v>46</v>
      </c>
      <c r="C80" s="60"/>
      <c r="D80" s="60"/>
      <c r="E80" s="60"/>
      <c r="F80" s="91"/>
      <c r="G80" s="118"/>
      <c r="H80" s="171"/>
    </row>
    <row r="81" spans="1:8" ht="12" customHeight="1" x14ac:dyDescent="0.25">
      <c r="A81" s="61"/>
      <c r="B81" s="90" t="s">
        <v>47</v>
      </c>
      <c r="C81" s="60"/>
      <c r="D81" s="60"/>
      <c r="E81" s="60"/>
      <c r="F81" s="91"/>
      <c r="G81" s="118"/>
      <c r="H81" s="171"/>
    </row>
    <row r="82" spans="1:8" ht="12" customHeight="1" x14ac:dyDescent="0.25">
      <c r="A82" s="61"/>
      <c r="B82" s="90" t="s">
        <v>48</v>
      </c>
      <c r="C82" s="60"/>
      <c r="D82" s="60"/>
      <c r="E82" s="60"/>
      <c r="F82" s="91"/>
      <c r="G82" s="118"/>
      <c r="H82" s="171"/>
    </row>
    <row r="83" spans="1:8" ht="12" customHeight="1" x14ac:dyDescent="0.25">
      <c r="A83" s="61"/>
      <c r="B83" s="90" t="s">
        <v>49</v>
      </c>
      <c r="C83" s="60"/>
      <c r="D83" s="60"/>
      <c r="E83" s="60"/>
      <c r="F83" s="91"/>
      <c r="G83" s="118"/>
      <c r="H83" s="171"/>
    </row>
    <row r="84" spans="1:8" ht="12.75" customHeight="1" thickBot="1" x14ac:dyDescent="0.3">
      <c r="A84" s="61"/>
      <c r="B84" s="92" t="s">
        <v>50</v>
      </c>
      <c r="C84" s="93"/>
      <c r="D84" s="93"/>
      <c r="E84" s="93"/>
      <c r="F84" s="94"/>
      <c r="G84" s="118"/>
      <c r="H84" s="171"/>
    </row>
    <row r="85" spans="1:8" ht="12.75" customHeight="1" x14ac:dyDescent="0.25">
      <c r="A85" s="61"/>
      <c r="B85" s="85"/>
      <c r="C85" s="60"/>
      <c r="D85" s="60"/>
      <c r="E85" s="60"/>
      <c r="F85" s="60"/>
      <c r="G85" s="118"/>
      <c r="H85" s="171"/>
    </row>
    <row r="86" spans="1:8" ht="15" customHeight="1" thickBot="1" x14ac:dyDescent="0.3">
      <c r="A86" s="61"/>
      <c r="B86" s="214" t="s">
        <v>51</v>
      </c>
      <c r="C86" s="215"/>
      <c r="D86" s="84"/>
      <c r="E86" s="55"/>
      <c r="F86" s="55"/>
      <c r="G86" s="118"/>
      <c r="H86" s="171"/>
    </row>
    <row r="87" spans="1:8" ht="12" customHeight="1" x14ac:dyDescent="0.25">
      <c r="A87" s="61"/>
      <c r="B87" s="77" t="s">
        <v>36</v>
      </c>
      <c r="C87" s="56" t="s">
        <v>52</v>
      </c>
      <c r="D87" s="78" t="s">
        <v>53</v>
      </c>
      <c r="E87" s="55"/>
      <c r="F87" s="55"/>
      <c r="G87" s="118"/>
      <c r="H87" s="171"/>
    </row>
    <row r="88" spans="1:8" ht="12" customHeight="1" x14ac:dyDescent="0.25">
      <c r="A88" s="61"/>
      <c r="B88" s="79" t="s">
        <v>54</v>
      </c>
      <c r="C88" s="57">
        <f>G25</f>
        <v>1620000</v>
      </c>
      <c r="D88" s="80">
        <f>(C88/C94)</f>
        <v>0.28313673761929598</v>
      </c>
      <c r="E88" s="55"/>
      <c r="F88" s="55"/>
      <c r="G88" s="118"/>
      <c r="H88" s="171"/>
    </row>
    <row r="89" spans="1:8" ht="12" customHeight="1" x14ac:dyDescent="0.25">
      <c r="A89" s="61"/>
      <c r="B89" s="79" t="s">
        <v>55</v>
      </c>
      <c r="C89" s="57">
        <f>G30</f>
        <v>0</v>
      </c>
      <c r="D89" s="80">
        <v>0</v>
      </c>
      <c r="E89" s="55"/>
      <c r="F89" s="55"/>
      <c r="G89" s="118"/>
      <c r="H89" s="171"/>
    </row>
    <row r="90" spans="1:8" ht="12" customHeight="1" x14ac:dyDescent="0.25">
      <c r="A90" s="61"/>
      <c r="B90" s="79" t="s">
        <v>56</v>
      </c>
      <c r="C90" s="57">
        <f>G45</f>
        <v>785000</v>
      </c>
      <c r="D90" s="80">
        <f>(C90/C94)</f>
        <v>0.13719897471058479</v>
      </c>
      <c r="E90" s="55"/>
      <c r="F90" s="55"/>
      <c r="G90" s="118"/>
      <c r="H90" s="171"/>
    </row>
    <row r="91" spans="1:8" ht="12" customHeight="1" x14ac:dyDescent="0.25">
      <c r="A91" s="61"/>
      <c r="B91" s="79" t="s">
        <v>29</v>
      </c>
      <c r="C91" s="57">
        <f>G62</f>
        <v>2503509.1442</v>
      </c>
      <c r="D91" s="80">
        <f>(C91/C94)</f>
        <v>0.43755272326473066</v>
      </c>
      <c r="E91" s="55"/>
      <c r="F91" s="55"/>
      <c r="G91" s="118"/>
      <c r="H91" s="171"/>
    </row>
    <row r="92" spans="1:8" ht="12" customHeight="1" x14ac:dyDescent="0.25">
      <c r="A92" s="61"/>
      <c r="B92" s="79" t="s">
        <v>57</v>
      </c>
      <c r="C92" s="58">
        <f>G69</f>
        <v>540650</v>
      </c>
      <c r="D92" s="80">
        <f>(C92/C94)</f>
        <v>9.4492516786340977E-2</v>
      </c>
      <c r="E92" s="59"/>
      <c r="F92" s="59"/>
      <c r="G92" s="118"/>
      <c r="H92" s="171"/>
    </row>
    <row r="93" spans="1:8" ht="12" customHeight="1" x14ac:dyDescent="0.25">
      <c r="A93" s="61"/>
      <c r="B93" s="79" t="s">
        <v>58</v>
      </c>
      <c r="C93" s="58">
        <f>G72</f>
        <v>272457.95721000002</v>
      </c>
      <c r="D93" s="80">
        <f>(C93/C94)</f>
        <v>4.7619047619047623E-2</v>
      </c>
      <c r="E93" s="59"/>
      <c r="F93" s="59"/>
      <c r="G93" s="118"/>
      <c r="H93" s="171"/>
    </row>
    <row r="94" spans="1:8" ht="12.75" customHeight="1" thickBot="1" x14ac:dyDescent="0.3">
      <c r="A94" s="61"/>
      <c r="B94" s="81" t="s">
        <v>59</v>
      </c>
      <c r="C94" s="82">
        <f>SUM(C88:C93)</f>
        <v>5721617.1014099997</v>
      </c>
      <c r="D94" s="83">
        <f>SUM(D88:D93)</f>
        <v>1</v>
      </c>
      <c r="E94" s="59"/>
      <c r="F94" s="59"/>
      <c r="G94" s="118"/>
      <c r="H94" s="171"/>
    </row>
    <row r="95" spans="1:8" ht="12" customHeight="1" x14ac:dyDescent="0.25">
      <c r="A95" s="61"/>
      <c r="B95" s="75"/>
      <c r="C95" s="63"/>
      <c r="D95" s="63"/>
      <c r="E95" s="63"/>
      <c r="F95" s="63"/>
      <c r="G95" s="118"/>
      <c r="H95" s="171"/>
    </row>
    <row r="96" spans="1:8" ht="12.75" customHeight="1" thickBot="1" x14ac:dyDescent="0.3">
      <c r="A96" s="61"/>
      <c r="B96" s="76"/>
      <c r="C96" s="63"/>
      <c r="D96" s="63"/>
      <c r="E96" s="63"/>
      <c r="F96" s="63"/>
      <c r="G96" s="118"/>
      <c r="H96" s="171"/>
    </row>
    <row r="97" spans="1:8" ht="12" customHeight="1" thickBot="1" x14ac:dyDescent="0.3">
      <c r="A97" s="61"/>
      <c r="B97" s="211" t="s">
        <v>115</v>
      </c>
      <c r="C97" s="212"/>
      <c r="D97" s="212"/>
      <c r="E97" s="213"/>
      <c r="F97" s="59"/>
      <c r="G97" s="118"/>
      <c r="H97" s="171"/>
    </row>
    <row r="98" spans="1:8" ht="12" customHeight="1" x14ac:dyDescent="0.25">
      <c r="A98" s="61"/>
      <c r="B98" s="96" t="s">
        <v>111</v>
      </c>
      <c r="C98" s="97">
        <v>24000</v>
      </c>
      <c r="D98" s="138">
        <f>G9</f>
        <v>29000</v>
      </c>
      <c r="E98" s="138">
        <v>33000</v>
      </c>
      <c r="F98" s="95"/>
      <c r="G98" s="119"/>
      <c r="H98" s="172"/>
    </row>
    <row r="99" spans="1:8" ht="12.75" customHeight="1" thickBot="1" x14ac:dyDescent="0.3">
      <c r="A99" s="61"/>
      <c r="B99" s="81" t="s">
        <v>112</v>
      </c>
      <c r="C99" s="82">
        <f>(G73/C98)</f>
        <v>238.40071255874997</v>
      </c>
      <c r="D99" s="82">
        <f>(G73/D98)</f>
        <v>197.29714142793102</v>
      </c>
      <c r="E99" s="98">
        <f>(G73/E98)</f>
        <v>173.38233640636363</v>
      </c>
      <c r="F99" s="95"/>
      <c r="G99" s="119"/>
      <c r="H99" s="172"/>
    </row>
    <row r="100" spans="1:8" ht="15.6" customHeight="1" x14ac:dyDescent="0.25">
      <c r="A100" s="61"/>
      <c r="B100" s="86" t="s">
        <v>60</v>
      </c>
      <c r="C100" s="60"/>
      <c r="D100" s="60"/>
      <c r="E100" s="60"/>
      <c r="F100" s="60"/>
      <c r="G100" s="120"/>
      <c r="H100" s="173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2022-06-17T18:10:10Z</dcterms:modified>
</cp:coreProperties>
</file>