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749DDA4564454DF0595D7B605E1CA2EAFAD0829B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B82" i="1" l="1"/>
  <c r="F55" i="1" l="1"/>
  <c r="F53" i="1"/>
  <c r="F51" i="1"/>
  <c r="F49" i="1"/>
  <c r="F48" i="1"/>
  <c r="F47" i="1"/>
  <c r="F38" i="1"/>
  <c r="F39" i="1"/>
  <c r="F37" i="1"/>
  <c r="F25" i="1" l="1"/>
  <c r="F24" i="1"/>
  <c r="F23" i="1"/>
  <c r="F22" i="1"/>
  <c r="F21" i="1"/>
  <c r="F20" i="1"/>
  <c r="F36" i="1"/>
  <c r="F35" i="1"/>
  <c r="F11" i="1"/>
  <c r="F67" i="1" s="1"/>
  <c r="F60" i="1"/>
  <c r="F62" i="1" s="1"/>
  <c r="B85" i="1" s="1"/>
  <c r="F45" i="1"/>
  <c r="F26" i="1" l="1"/>
  <c r="B81" i="1" s="1"/>
  <c r="F56" i="1"/>
  <c r="B84" i="1" s="1"/>
  <c r="F40" i="1"/>
  <c r="B83" i="1" s="1"/>
  <c r="F64" i="1" l="1"/>
  <c r="F65" i="1" s="1"/>
  <c r="F66" i="1" l="1"/>
  <c r="C92" i="1" s="1"/>
  <c r="B86" i="1"/>
  <c r="F68" i="1"/>
  <c r="B92" i="1"/>
  <c r="D92" i="1"/>
  <c r="B87" i="1" l="1"/>
  <c r="C84" i="1" l="1"/>
  <c r="C81" i="1"/>
  <c r="C85" i="1"/>
  <c r="C83" i="1"/>
  <c r="C86" i="1"/>
  <c r="C87" i="1" l="1"/>
</calcChain>
</file>

<file path=xl/sharedStrings.xml><?xml version="1.0" encoding="utf-8"?>
<sst xmlns="http://schemas.openxmlformats.org/spreadsheetml/2006/main" count="157" uniqueCount="112">
  <si>
    <t>RUBRO O CULTIVO</t>
  </si>
  <si>
    <t>PAPA GUARDA</t>
  </si>
  <si>
    <t>RENDIMIENTO (sacos/Há.)</t>
  </si>
  <si>
    <t>VARIEDAD</t>
  </si>
  <si>
    <t>DESIREE</t>
  </si>
  <si>
    <t>FECHA ESTIMADA  PRECIO VENTA</t>
  </si>
  <si>
    <t>ABRIL</t>
  </si>
  <si>
    <t>NIVEL TECNOLÓGICO</t>
  </si>
  <si>
    <t>MEDIO</t>
  </si>
  <si>
    <t>PRECIO ESPERADO ($/sacos)</t>
  </si>
  <si>
    <t>REGIÓN</t>
  </si>
  <si>
    <t>ÑUBLE</t>
  </si>
  <si>
    <t>INGRESO ESPERADO, con IVA ($)</t>
  </si>
  <si>
    <t>AGENCIA DE ÁREA</t>
  </si>
  <si>
    <t>YUNGAY</t>
  </si>
  <si>
    <t>DESTINO PRODUCCION</t>
  </si>
  <si>
    <t>MERCDO LOCAL</t>
  </si>
  <si>
    <t>COMUNA/LOCALIDAD</t>
  </si>
  <si>
    <t>PEMUCO, YUNGAY</t>
  </si>
  <si>
    <t>FECHA DE COSECHA</t>
  </si>
  <si>
    <t xml:space="preserve">MARZO - MAYO </t>
  </si>
  <si>
    <t>FECHA PRECIO INSUMOS</t>
  </si>
  <si>
    <t>CONTINGENCIA</t>
  </si>
  <si>
    <t>HELADA
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</si>
  <si>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</si>
  <si>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</si>
  <si>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</si>
  <si>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</si>
  <si>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</si>
  <si>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</si>
  <si>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</si>
  <si>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</si>
  <si>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</si>
  <si>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</si>
  <si>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</si>
  <si>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Siembra</t>
  </si>
  <si>
    <t>noviembre</t>
  </si>
  <si>
    <t>Aporca</t>
  </si>
  <si>
    <t>enero</t>
  </si>
  <si>
    <t>Riegos</t>
  </si>
  <si>
    <t>Aplicación fertilizantes</t>
  </si>
  <si>
    <t>febrero</t>
  </si>
  <si>
    <t>Cosecha,ensacado</t>
  </si>
  <si>
    <t>abril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</si>
  <si>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</si>
  <si>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</si>
  <si>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</si>
  <si>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</si>
  <si>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</si>
  <si>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</si>
  <si>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</si>
  <si>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septiembre-octubre</t>
  </si>
  <si>
    <t>Rastraje</t>
  </si>
  <si>
    <t xml:space="preserve">Siembra maquina </t>
  </si>
  <si>
    <t>Fertilizacion</t>
  </si>
  <si>
    <t>Cosecha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</si>
  <si>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</si>
  <si>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</si>
  <si>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</si>
  <si>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</si>
  <si>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</si>
  <si>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</si>
  <si>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</si>
  <si>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</si>
  <si>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</si>
  <si>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</si>
  <si>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Urea Granulada</t>
  </si>
  <si>
    <t>SFT</t>
  </si>
  <si>
    <t xml:space="preserve">Muriato de K </t>
  </si>
  <si>
    <t>octubre-noviembre</t>
  </si>
  <si>
    <t>HERBICIDAS</t>
  </si>
  <si>
    <t>Sencor</t>
  </si>
  <si>
    <t>l</t>
  </si>
  <si>
    <t>INSECTICIDA</t>
  </si>
  <si>
    <t>Lorsban 4 E</t>
  </si>
  <si>
    <t>FUNGICIDA</t>
  </si>
  <si>
    <t>Manzate 200WP</t>
  </si>
  <si>
    <t>temporada</t>
  </si>
  <si>
    <t>Subtotal Insumos</t>
  </si>
  <si>
    <t>OTROS</t>
  </si>
  <si>
    <t>Item</t>
  </si>
  <si>
    <t>Saco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</si>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</sst>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 * #,##0.000_ ;_ * \-#,##0.000_ ;_ * &quot;-&quot;_ ;_ @_ "/>
  </numFmts>
  <fonts count="25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rgb="FF000000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20" fillId="0" borderId="19"/>
    <xf numFmtId="164" fontId="2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8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66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8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7" fontId="1" fillId="2" borderId="19" xfId="0" applyNumberFormat="1" applyFont="1" applyFill="1" applyBorder="1" applyAlignment="1">
      <alignment vertical="center"/>
    </xf>
    <xf numFmtId="167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7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7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7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7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8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8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3" fontId="2" fillId="2" borderId="5" xfId="0" applyNumberFormat="1" applyFont="1" applyFill="1" applyBorder="1"/>
    <xf numFmtId="3" fontId="4" fillId="2" borderId="53" xfId="0" applyNumberFormat="1" applyFont="1" applyFill="1" applyBorder="1"/>
    <xf numFmtId="3" fontId="4" fillId="2" borderId="52" xfId="0" applyNumberFormat="1" applyFont="1" applyFill="1" applyBorder="1"/>
    <xf numFmtId="49" fontId="4" fillId="2" borderId="53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/>
    </xf>
    <xf numFmtId="0" fontId="4" fillId="2" borderId="53" xfId="0" applyNumberFormat="1" applyFont="1" applyFill="1" applyBorder="1"/>
    <xf numFmtId="0" fontId="4" fillId="2" borderId="52" xfId="0" applyNumberFormat="1" applyFont="1" applyFill="1" applyBorder="1"/>
    <xf numFmtId="49" fontId="4" fillId="2" borderId="53" xfId="0" applyNumberFormat="1" applyFont="1" applyFill="1" applyBorder="1"/>
    <xf numFmtId="49" fontId="21" fillId="2" borderId="52" xfId="0" applyNumberFormat="1" applyFont="1" applyFill="1" applyBorder="1"/>
    <xf numFmtId="49" fontId="9" fillId="3" borderId="54" xfId="0" applyNumberFormat="1" applyFont="1" applyFill="1" applyBorder="1" applyAlignment="1">
      <alignment vertical="center"/>
    </xf>
    <xf numFmtId="49" fontId="4" fillId="2" borderId="52" xfId="0" applyNumberFormat="1" applyFont="1" applyFill="1" applyBorder="1"/>
    <xf numFmtId="0" fontId="9" fillId="3" borderId="54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vertical="center"/>
    </xf>
    <xf numFmtId="3" fontId="9" fillId="3" borderId="54" xfId="0" applyNumberFormat="1" applyFont="1" applyFill="1" applyBorder="1" applyAlignment="1">
      <alignment vertical="center"/>
    </xf>
    <xf numFmtId="0" fontId="23" fillId="0" borderId="52" xfId="1" applyFont="1" applyBorder="1" applyAlignment="1">
      <alignment horizontal="left" vertical="center" wrapText="1"/>
    </xf>
    <xf numFmtId="0" fontId="23" fillId="0" borderId="52" xfId="1" applyFont="1" applyBorder="1" applyAlignment="1">
      <alignment horizontal="center"/>
    </xf>
    <xf numFmtId="3" fontId="23" fillId="0" borderId="52" xfId="1" applyNumberFormat="1" applyFont="1" applyBorder="1"/>
    <xf numFmtId="3" fontId="23" fillId="0" borderId="52" xfId="0" applyNumberFormat="1" applyFont="1" applyBorder="1"/>
    <xf numFmtId="0" fontId="23" fillId="0" borderId="52" xfId="0" applyFont="1" applyFill="1" applyBorder="1"/>
    <xf numFmtId="0" fontId="23" fillId="0" borderId="52" xfId="1" applyFont="1" applyBorder="1" applyAlignment="1">
      <alignment wrapText="1"/>
    </xf>
    <xf numFmtId="0" fontId="23" fillId="0" borderId="52" xfId="1" applyFont="1" applyBorder="1"/>
    <xf numFmtId="0" fontId="24" fillId="0" borderId="52" xfId="0" applyFont="1" applyBorder="1"/>
    <xf numFmtId="0" fontId="24" fillId="0" borderId="52" xfId="0" applyFont="1" applyBorder="1" applyAlignment="1">
      <alignment horizontal="left"/>
    </xf>
    <xf numFmtId="0" fontId="0" fillId="0" borderId="19" xfId="0" applyNumberFormat="1" applyFill="1" applyBorder="1"/>
    <xf numFmtId="169" fontId="23" fillId="0" borderId="52" xfId="2" applyNumberFormat="1" applyFont="1" applyBorder="1" applyAlignment="1">
      <alignment horizontal="center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5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759884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3"/>
  <sheetViews>
    <sheetView showGridLines="0" tabSelected="1" zoomScale="130" zoomScaleNormal="130" workbookViewId="0">
      <selection activeCell="E49" sqref="E49"/>
    </sheetView>
  </sheetViews>
  <sheetFormatPr defaultColWidth="10.71093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5.7109375" style="1" customWidth="1"/>
    <col min="5" max="5" width="11" style="1" customWidth="1"/>
    <col min="6" max="6" width="12.42578125" style="1" customWidth="1"/>
    <col min="7" max="254" width="10.71093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58" t="s">
        <v>2</v>
      </c>
      <c r="E8" s="159"/>
      <c r="F8" s="121">
        <v>1200</v>
      </c>
    </row>
    <row r="9" spans="1:6" ht="38.25" customHeight="1">
      <c r="A9" s="8" t="s">
        <v>3</v>
      </c>
      <c r="B9" s="149" t="s">
        <v>4</v>
      </c>
      <c r="C9" s="146"/>
      <c r="D9" s="156" t="s">
        <v>5</v>
      </c>
      <c r="E9" s="157"/>
      <c r="F9" s="147" t="s">
        <v>6</v>
      </c>
    </row>
    <row r="10" spans="1:6" ht="18" customHeight="1">
      <c r="A10" s="8" t="s">
        <v>7</v>
      </c>
      <c r="B10" s="147" t="s">
        <v>8</v>
      </c>
      <c r="C10" s="146"/>
      <c r="D10" s="156" t="s">
        <v>9</v>
      </c>
      <c r="E10" s="157"/>
      <c r="F10" s="148">
        <v>5500</v>
      </c>
    </row>
    <row r="11" spans="1:6" ht="11.25" customHeight="1">
      <c r="A11" s="8" t="s">
        <v>10</v>
      </c>
      <c r="B11" s="149" t="s">
        <v>11</v>
      </c>
      <c r="C11" s="146"/>
      <c r="D11" s="150" t="s">
        <v>12</v>
      </c>
      <c r="E11" s="151"/>
      <c r="F11" s="152">
        <f>(F8*F10)</f>
        <v>6600000</v>
      </c>
    </row>
    <row r="12" spans="1:6" ht="11.25" customHeight="1">
      <c r="A12" s="8" t="s">
        <v>13</v>
      </c>
      <c r="B12" s="147" t="s">
        <v>14</v>
      </c>
      <c r="C12" s="146"/>
      <c r="D12" s="156" t="s">
        <v>15</v>
      </c>
      <c r="E12" s="157"/>
      <c r="F12" s="147" t="s">
        <v>16</v>
      </c>
    </row>
    <row r="13" spans="1:6" ht="13.5" customHeight="1">
      <c r="A13" s="8" t="s">
        <v>17</v>
      </c>
      <c r="B13" s="147" t="s">
        <v>18</v>
      </c>
      <c r="C13" s="146"/>
      <c r="D13" s="156" t="s">
        <v>19</v>
      </c>
      <c r="E13" s="157"/>
      <c r="F13" s="147" t="s">
        <v>20</v>
      </c>
    </row>
    <row r="14" spans="1:6" ht="25.5" customHeight="1">
      <c r="A14" s="8" t="s">
        <v>21</v>
      </c>
      <c r="B14" s="153">
        <v>44727</v>
      </c>
      <c r="C14" s="146"/>
      <c r="D14" s="160" t="s">
        <v>22</v>
      </c>
      <c r="E14" s="161"/>
      <c r="F14" s="149" t="s">
        <v>23</v>
      </c>
    </row>
    <row r="15" spans="1:6" ht="12" customHeight="1">
      <c r="A15" s="12"/>
      <c r="B15" s="13"/>
      <c r="C15" s="14"/>
      <c r="D15" s="15"/>
      <c r="E15" s="15"/>
      <c r="F15" s="16"/>
    </row>
    <row r="16" spans="1:6" ht="12" customHeight="1">
      <c r="A16" s="162" t="s">
        <v>24</v>
      </c>
      <c r="B16" s="163"/>
      <c r="C16" s="163"/>
      <c r="D16" s="163"/>
      <c r="E16" s="163"/>
      <c r="F16" s="163"/>
    </row>
    <row r="17" spans="1:6" ht="12" customHeight="1">
      <c r="A17" s="17"/>
      <c r="B17" s="18"/>
      <c r="C17" s="18"/>
      <c r="D17" s="18"/>
      <c r="E17" s="19"/>
      <c r="F17" s="19"/>
    </row>
    <row r="18" spans="1:6" ht="12" customHeight="1">
      <c r="A18" s="20" t="s">
        <v>25</v>
      </c>
      <c r="B18" s="21"/>
      <c r="C18" s="22"/>
      <c r="D18" s="22"/>
      <c r="E18" s="22"/>
      <c r="F18" s="22"/>
    </row>
    <row r="19" spans="1:6" ht="24" customHeight="1">
      <c r="A19" s="23" t="s">
        <v>26</v>
      </c>
      <c r="B19" s="23" t="s">
        <v>27</v>
      </c>
      <c r="C19" s="23" t="s">
        <v>28</v>
      </c>
      <c r="D19" s="23" t="s">
        <v>29</v>
      </c>
      <c r="E19" s="23" t="s">
        <v>30</v>
      </c>
      <c r="F19" s="23" t="s">
        <v>31</v>
      </c>
    </row>
    <row r="20" spans="1:6" ht="12.75" customHeight="1">
      <c r="A20" s="135" t="s">
        <v>32</v>
      </c>
      <c r="B20" s="136" t="s">
        <v>33</v>
      </c>
      <c r="C20" s="136">
        <v>1</v>
      </c>
      <c r="D20" s="136" t="s">
        <v>34</v>
      </c>
      <c r="E20" s="137">
        <v>20500</v>
      </c>
      <c r="F20" s="138">
        <f t="shared" ref="F20:F25" si="0">+E20*C20</f>
        <v>20500</v>
      </c>
    </row>
    <row r="21" spans="1:6" ht="18" customHeight="1">
      <c r="A21" s="139" t="s">
        <v>35</v>
      </c>
      <c r="B21" s="136" t="s">
        <v>33</v>
      </c>
      <c r="C21" s="136">
        <v>2</v>
      </c>
      <c r="D21" s="136" t="s">
        <v>36</v>
      </c>
      <c r="E21" s="137">
        <v>20500</v>
      </c>
      <c r="F21" s="138">
        <f t="shared" si="0"/>
        <v>41000</v>
      </c>
    </row>
    <row r="22" spans="1:6" ht="12.75" customHeight="1">
      <c r="A22" s="140" t="s">
        <v>37</v>
      </c>
      <c r="B22" s="136" t="s">
        <v>33</v>
      </c>
      <c r="C22" s="136">
        <v>1</v>
      </c>
      <c r="D22" s="136" t="s">
        <v>38</v>
      </c>
      <c r="E22" s="137">
        <v>20500</v>
      </c>
      <c r="F22" s="138">
        <f t="shared" si="0"/>
        <v>20500</v>
      </c>
    </row>
    <row r="23" spans="1:6" ht="12.75" customHeight="1">
      <c r="A23" s="141" t="s">
        <v>39</v>
      </c>
      <c r="B23" s="136" t="s">
        <v>33</v>
      </c>
      <c r="C23" s="136">
        <v>8</v>
      </c>
      <c r="D23" s="136" t="s">
        <v>38</v>
      </c>
      <c r="E23" s="137">
        <v>20500</v>
      </c>
      <c r="F23" s="138">
        <f t="shared" si="0"/>
        <v>164000</v>
      </c>
    </row>
    <row r="24" spans="1:6" ht="12.75" customHeight="1">
      <c r="A24" s="141" t="s">
        <v>40</v>
      </c>
      <c r="B24" s="136" t="s">
        <v>33</v>
      </c>
      <c r="C24" s="136">
        <v>2</v>
      </c>
      <c r="D24" s="136" t="s">
        <v>41</v>
      </c>
      <c r="E24" s="137">
        <v>20500</v>
      </c>
      <c r="F24" s="138">
        <f t="shared" si="0"/>
        <v>41000</v>
      </c>
    </row>
    <row r="25" spans="1:6" ht="12.75" customHeight="1">
      <c r="A25" s="141" t="s">
        <v>42</v>
      </c>
      <c r="B25" s="136" t="s">
        <v>33</v>
      </c>
      <c r="C25" s="136">
        <v>10</v>
      </c>
      <c r="D25" s="136" t="s">
        <v>43</v>
      </c>
      <c r="E25" s="137">
        <v>20500</v>
      </c>
      <c r="F25" s="138">
        <f t="shared" si="0"/>
        <v>205000</v>
      </c>
    </row>
    <row r="26" spans="1:6" ht="12.75" customHeight="1">
      <c r="A26" s="25" t="s">
        <v>44</v>
      </c>
      <c r="B26" s="26"/>
      <c r="C26" s="26"/>
      <c r="D26" s="26"/>
      <c r="E26" s="27"/>
      <c r="F26" s="28">
        <f>SUM(F20:F25)</f>
        <v>492000</v>
      </c>
    </row>
    <row r="27" spans="1:6" ht="12" customHeight="1">
      <c r="A27" s="17"/>
      <c r="B27" s="19"/>
      <c r="C27" s="19"/>
      <c r="D27" s="19"/>
      <c r="E27" s="29"/>
      <c r="F27" s="29"/>
    </row>
    <row r="28" spans="1:6" ht="12" customHeight="1">
      <c r="A28" s="30" t="s">
        <v>45</v>
      </c>
      <c r="B28" s="31"/>
      <c r="C28" s="32"/>
      <c r="D28" s="32"/>
      <c r="E28" s="33"/>
      <c r="F28" s="33"/>
    </row>
    <row r="29" spans="1:6" ht="24" customHeight="1">
      <c r="A29" s="34" t="s">
        <v>26</v>
      </c>
      <c r="B29" s="35" t="s">
        <v>27</v>
      </c>
      <c r="C29" s="35" t="s">
        <v>28</v>
      </c>
      <c r="D29" s="34" t="s">
        <v>29</v>
      </c>
      <c r="E29" s="35" t="s">
        <v>30</v>
      </c>
      <c r="F29" s="34" t="s">
        <v>31</v>
      </c>
    </row>
    <row r="30" spans="1:6" ht="12" customHeight="1">
      <c r="A30" s="36"/>
      <c r="B30" s="37" t="s">
        <v>46</v>
      </c>
      <c r="C30" s="37"/>
      <c r="D30" s="37"/>
      <c r="E30" s="36"/>
      <c r="F30" s="36"/>
    </row>
    <row r="31" spans="1:6" ht="12" customHeight="1">
      <c r="A31" s="38" t="s">
        <v>47</v>
      </c>
      <c r="B31" s="39"/>
      <c r="C31" s="39"/>
      <c r="D31" s="39"/>
      <c r="E31" s="40"/>
      <c r="F31" s="40"/>
    </row>
    <row r="32" spans="1:6" ht="12" customHeight="1">
      <c r="A32" s="41"/>
      <c r="B32" s="42"/>
      <c r="C32" s="42"/>
      <c r="D32" s="42"/>
      <c r="E32" s="43"/>
      <c r="F32" s="43"/>
    </row>
    <row r="33" spans="1:10" ht="12" customHeight="1">
      <c r="A33" s="30" t="s">
        <v>48</v>
      </c>
      <c r="B33" s="31"/>
      <c r="C33" s="32"/>
      <c r="D33" s="32"/>
      <c r="E33" s="33"/>
      <c r="F33" s="33"/>
    </row>
    <row r="34" spans="1:10" ht="24" customHeight="1">
      <c r="A34" s="44" t="s">
        <v>26</v>
      </c>
      <c r="B34" s="44" t="s">
        <v>27</v>
      </c>
      <c r="C34" s="44" t="s">
        <v>28</v>
      </c>
      <c r="D34" s="44" t="s">
        <v>29</v>
      </c>
      <c r="E34" s="45" t="s">
        <v>30</v>
      </c>
      <c r="F34" s="44" t="s">
        <v>31</v>
      </c>
    </row>
    <row r="35" spans="1:10" ht="12.75" customHeight="1">
      <c r="A35" s="142" t="s">
        <v>49</v>
      </c>
      <c r="B35" s="136" t="s">
        <v>50</v>
      </c>
      <c r="C35" s="145">
        <v>0.125</v>
      </c>
      <c r="D35" s="136" t="s">
        <v>51</v>
      </c>
      <c r="E35" s="137">
        <v>313600</v>
      </c>
      <c r="F35" s="138">
        <f t="shared" ref="F35:F36" si="1">E35*C35</f>
        <v>39200</v>
      </c>
    </row>
    <row r="36" spans="1:10" ht="12.75" customHeight="1">
      <c r="A36" s="142" t="s">
        <v>52</v>
      </c>
      <c r="B36" s="136" t="s">
        <v>50</v>
      </c>
      <c r="C36" s="145">
        <v>0.25</v>
      </c>
      <c r="D36" s="136" t="s">
        <v>34</v>
      </c>
      <c r="E36" s="137">
        <v>240000</v>
      </c>
      <c r="F36" s="138">
        <f t="shared" si="1"/>
        <v>60000</v>
      </c>
    </row>
    <row r="37" spans="1:10" ht="12.75" customHeight="1">
      <c r="A37" s="142" t="s">
        <v>53</v>
      </c>
      <c r="B37" s="136" t="s">
        <v>50</v>
      </c>
      <c r="C37" s="145">
        <v>0.25</v>
      </c>
      <c r="D37" s="136" t="s">
        <v>36</v>
      </c>
      <c r="E37" s="137">
        <v>320000</v>
      </c>
      <c r="F37" s="138">
        <f t="shared" ref="F37:F38" si="2">E37*C37</f>
        <v>80000</v>
      </c>
    </row>
    <row r="38" spans="1:10" ht="12.75" customHeight="1">
      <c r="A38" s="142" t="s">
        <v>54</v>
      </c>
      <c r="B38" s="136" t="s">
        <v>50</v>
      </c>
      <c r="C38" s="145">
        <v>0.125</v>
      </c>
      <c r="D38" s="136" t="s">
        <v>36</v>
      </c>
      <c r="E38" s="137">
        <v>200000</v>
      </c>
      <c r="F38" s="138">
        <f t="shared" si="2"/>
        <v>25000</v>
      </c>
      <c r="G38" s="144"/>
    </row>
    <row r="39" spans="1:10" ht="12.75" customHeight="1">
      <c r="A39" s="143" t="s">
        <v>55</v>
      </c>
      <c r="B39" s="136" t="s">
        <v>50</v>
      </c>
      <c r="C39" s="145">
        <v>0.25</v>
      </c>
      <c r="D39" s="136" t="s">
        <v>43</v>
      </c>
      <c r="E39" s="137">
        <v>480000</v>
      </c>
      <c r="F39" s="138">
        <f t="shared" ref="F39" si="3">E39*C39</f>
        <v>120000</v>
      </c>
      <c r="G39" s="144"/>
    </row>
    <row r="40" spans="1:10" ht="12.75" customHeight="1">
      <c r="A40" s="46" t="s">
        <v>56</v>
      </c>
      <c r="B40" s="47"/>
      <c r="C40" s="47"/>
      <c r="D40" s="47"/>
      <c r="E40" s="48"/>
      <c r="F40" s="49">
        <f>SUM(F35:F39)</f>
        <v>324200</v>
      </c>
    </row>
    <row r="41" spans="1:10" ht="12" customHeight="1">
      <c r="A41" s="41"/>
      <c r="B41" s="42"/>
      <c r="C41" s="42"/>
      <c r="D41" s="42"/>
      <c r="E41" s="43"/>
      <c r="F41" s="43"/>
    </row>
    <row r="42" spans="1:10" ht="12" customHeight="1">
      <c r="A42" s="30" t="s">
        <v>57</v>
      </c>
      <c r="B42" s="31"/>
      <c r="C42" s="32"/>
      <c r="D42" s="32"/>
      <c r="E42" s="33"/>
      <c r="F42" s="33"/>
    </row>
    <row r="43" spans="1:10" ht="24" customHeight="1">
      <c r="A43" s="45" t="s">
        <v>58</v>
      </c>
      <c r="B43" s="45" t="s">
        <v>59</v>
      </c>
      <c r="C43" s="45" t="s">
        <v>60</v>
      </c>
      <c r="D43" s="45" t="s">
        <v>29</v>
      </c>
      <c r="E43" s="45" t="s">
        <v>30</v>
      </c>
      <c r="F43" s="45" t="s">
        <v>31</v>
      </c>
      <c r="J43" s="120"/>
    </row>
    <row r="44" spans="1:10" ht="12.75" customHeight="1">
      <c r="A44" s="50" t="s">
        <v>61</v>
      </c>
      <c r="B44" s="51"/>
      <c r="C44" s="51"/>
      <c r="D44" s="51"/>
      <c r="E44" s="51"/>
      <c r="F44" s="51"/>
      <c r="J44" s="120"/>
    </row>
    <row r="45" spans="1:10" ht="12.75" customHeight="1">
      <c r="A45" s="10" t="s">
        <v>62</v>
      </c>
      <c r="B45" s="52" t="s">
        <v>63</v>
      </c>
      <c r="C45" s="53">
        <v>2500</v>
      </c>
      <c r="D45" s="52" t="s">
        <v>64</v>
      </c>
      <c r="E45" s="54">
        <v>790</v>
      </c>
      <c r="F45" s="54">
        <f>(C45*E45)</f>
        <v>1975000</v>
      </c>
    </row>
    <row r="46" spans="1:10" ht="12.75" customHeight="1">
      <c r="A46" s="55" t="s">
        <v>65</v>
      </c>
      <c r="B46" s="56"/>
      <c r="C46" s="11"/>
      <c r="D46" s="56"/>
      <c r="E46" s="54"/>
      <c r="F46" s="54"/>
    </row>
    <row r="47" spans="1:10" ht="12.75" customHeight="1">
      <c r="A47" s="10" t="s">
        <v>66</v>
      </c>
      <c r="B47" s="52" t="s">
        <v>63</v>
      </c>
      <c r="C47" s="53">
        <v>350</v>
      </c>
      <c r="D47" s="52" t="s">
        <v>64</v>
      </c>
      <c r="E47" s="54">
        <v>1160</v>
      </c>
      <c r="F47" s="54">
        <f t="shared" ref="F47:F55" si="4">(C47*E47)</f>
        <v>406000</v>
      </c>
    </row>
    <row r="48" spans="1:10" ht="12.75" customHeight="1">
      <c r="A48" s="10" t="s">
        <v>67</v>
      </c>
      <c r="B48" s="52" t="s">
        <v>63</v>
      </c>
      <c r="C48" s="53">
        <v>500</v>
      </c>
      <c r="D48" s="52" t="s">
        <v>64</v>
      </c>
      <c r="E48" s="54">
        <v>1200</v>
      </c>
      <c r="F48" s="54">
        <f t="shared" si="4"/>
        <v>600000</v>
      </c>
    </row>
    <row r="49" spans="1:6" ht="12.75" customHeight="1">
      <c r="A49" s="10" t="s">
        <v>68</v>
      </c>
      <c r="B49" s="52" t="s">
        <v>63</v>
      </c>
      <c r="C49" s="53">
        <v>500</v>
      </c>
      <c r="D49" s="52" t="s">
        <v>69</v>
      </c>
      <c r="E49" s="54">
        <v>1050</v>
      </c>
      <c r="F49" s="54">
        <f t="shared" si="4"/>
        <v>525000</v>
      </c>
    </row>
    <row r="50" spans="1:6" ht="12.75" customHeight="1">
      <c r="A50" s="55" t="s">
        <v>70</v>
      </c>
      <c r="B50" s="56"/>
      <c r="C50" s="11"/>
      <c r="D50" s="56"/>
      <c r="E50" s="54"/>
      <c r="F50" s="54"/>
    </row>
    <row r="51" spans="1:6" ht="12.75" customHeight="1">
      <c r="A51" s="10" t="s">
        <v>71</v>
      </c>
      <c r="B51" s="52" t="s">
        <v>72</v>
      </c>
      <c r="C51" s="53">
        <v>4</v>
      </c>
      <c r="D51" s="52" t="s">
        <v>64</v>
      </c>
      <c r="E51" s="54">
        <v>36000</v>
      </c>
      <c r="F51" s="54">
        <f t="shared" si="4"/>
        <v>144000</v>
      </c>
    </row>
    <row r="52" spans="1:6" ht="12.75" customHeight="1">
      <c r="A52" s="55" t="s">
        <v>73</v>
      </c>
      <c r="B52" s="56"/>
      <c r="C52" s="11"/>
      <c r="D52" s="56"/>
      <c r="E52" s="54"/>
      <c r="F52" s="54"/>
    </row>
    <row r="53" spans="1:6" ht="12.75" customHeight="1">
      <c r="A53" s="128" t="s">
        <v>74</v>
      </c>
      <c r="B53" s="124" t="s">
        <v>72</v>
      </c>
      <c r="C53" s="126">
        <v>4</v>
      </c>
      <c r="D53" s="124" t="s">
        <v>64</v>
      </c>
      <c r="E53" s="122">
        <v>12000</v>
      </c>
      <c r="F53" s="54">
        <f t="shared" si="4"/>
        <v>48000</v>
      </c>
    </row>
    <row r="54" spans="1:6" ht="12.75" customHeight="1">
      <c r="A54" s="129" t="s">
        <v>75</v>
      </c>
      <c r="B54" s="125"/>
      <c r="C54" s="127"/>
      <c r="D54" s="125"/>
      <c r="E54" s="123"/>
      <c r="F54" s="54"/>
    </row>
    <row r="55" spans="1:6" ht="12.75" customHeight="1">
      <c r="A55" s="131" t="s">
        <v>76</v>
      </c>
      <c r="B55" s="125" t="s">
        <v>63</v>
      </c>
      <c r="C55" s="127">
        <v>4</v>
      </c>
      <c r="D55" s="125" t="s">
        <v>77</v>
      </c>
      <c r="E55" s="123">
        <v>3800</v>
      </c>
      <c r="F55" s="54">
        <f t="shared" si="4"/>
        <v>15200</v>
      </c>
    </row>
    <row r="56" spans="1:6" ht="13.5" customHeight="1">
      <c r="A56" s="130" t="s">
        <v>78</v>
      </c>
      <c r="B56" s="132"/>
      <c r="C56" s="132"/>
      <c r="D56" s="132"/>
      <c r="E56" s="133"/>
      <c r="F56" s="134">
        <f>SUM(F44:F55)</f>
        <v>3713200</v>
      </c>
    </row>
    <row r="57" spans="1:6" ht="12" customHeight="1">
      <c r="A57" s="41"/>
      <c r="B57" s="42"/>
      <c r="C57" s="42"/>
      <c r="D57" s="57"/>
      <c r="E57" s="43"/>
      <c r="F57" s="43"/>
    </row>
    <row r="58" spans="1:6" ht="12" customHeight="1">
      <c r="A58" s="30" t="s">
        <v>79</v>
      </c>
      <c r="B58" s="31"/>
      <c r="C58" s="32"/>
      <c r="D58" s="32"/>
      <c r="E58" s="33"/>
      <c r="F58" s="33"/>
    </row>
    <row r="59" spans="1:6" ht="24" customHeight="1">
      <c r="A59" s="44" t="s">
        <v>80</v>
      </c>
      <c r="B59" s="45" t="s">
        <v>59</v>
      </c>
      <c r="C59" s="45" t="s">
        <v>60</v>
      </c>
      <c r="D59" s="44" t="s">
        <v>29</v>
      </c>
      <c r="E59" s="45" t="s">
        <v>30</v>
      </c>
      <c r="F59" s="44" t="s">
        <v>31</v>
      </c>
    </row>
    <row r="60" spans="1:6" ht="12.75" customHeight="1">
      <c r="A60" s="9" t="s">
        <v>81</v>
      </c>
      <c r="B60" s="52" t="s">
        <v>82</v>
      </c>
      <c r="C60" s="54">
        <v>1200</v>
      </c>
      <c r="D60" s="24" t="s">
        <v>83</v>
      </c>
      <c r="E60" s="58">
        <v>180</v>
      </c>
      <c r="F60" s="54">
        <f>(C60*E60)</f>
        <v>216000</v>
      </c>
    </row>
    <row r="61" spans="1:6" ht="19.5" customHeight="1">
      <c r="A61" s="59" t="s">
        <v>84</v>
      </c>
      <c r="B61" s="56"/>
      <c r="C61" s="54"/>
      <c r="D61" s="60"/>
      <c r="E61" s="58"/>
      <c r="F61" s="54"/>
    </row>
    <row r="62" spans="1:6" ht="13.5" customHeight="1">
      <c r="A62" s="61" t="s">
        <v>85</v>
      </c>
      <c r="B62" s="62"/>
      <c r="C62" s="62"/>
      <c r="D62" s="62"/>
      <c r="E62" s="63"/>
      <c r="F62" s="64">
        <f>SUM(F60)</f>
        <v>216000</v>
      </c>
    </row>
    <row r="63" spans="1:6" ht="12" customHeight="1">
      <c r="A63" s="79"/>
      <c r="B63" s="79"/>
      <c r="C63" s="79"/>
      <c r="D63" s="79"/>
      <c r="E63" s="80"/>
      <c r="F63" s="80"/>
    </row>
    <row r="64" spans="1:6" ht="12" customHeight="1">
      <c r="A64" s="81" t="s">
        <v>86</v>
      </c>
      <c r="B64" s="82"/>
      <c r="C64" s="82"/>
      <c r="D64" s="82"/>
      <c r="E64" s="82"/>
      <c r="F64" s="83">
        <f>F26+F40+F56+F62</f>
        <v>4745400</v>
      </c>
    </row>
    <row r="65" spans="1:6" ht="12" customHeight="1">
      <c r="A65" s="84" t="s">
        <v>87</v>
      </c>
      <c r="B65" s="66"/>
      <c r="C65" s="66"/>
      <c r="D65" s="66"/>
      <c r="E65" s="66"/>
      <c r="F65" s="85">
        <f>F64*0.05</f>
        <v>237270</v>
      </c>
    </row>
    <row r="66" spans="1:6" ht="12" customHeight="1">
      <c r="A66" s="86" t="s">
        <v>88</v>
      </c>
      <c r="B66" s="65"/>
      <c r="C66" s="65"/>
      <c r="D66" s="65"/>
      <c r="E66" s="65"/>
      <c r="F66" s="87">
        <f>F65+F64</f>
        <v>4982670</v>
      </c>
    </row>
    <row r="67" spans="1:6" ht="12" customHeight="1">
      <c r="A67" s="84" t="s">
        <v>89</v>
      </c>
      <c r="B67" s="66"/>
      <c r="C67" s="66"/>
      <c r="D67" s="66"/>
      <c r="E67" s="66"/>
      <c r="F67" s="85">
        <f>F11</f>
        <v>6600000</v>
      </c>
    </row>
    <row r="68" spans="1:6" ht="12" customHeight="1">
      <c r="A68" s="88" t="s">
        <v>90</v>
      </c>
      <c r="B68" s="89"/>
      <c r="C68" s="89"/>
      <c r="D68" s="89"/>
      <c r="E68" s="89"/>
      <c r="F68" s="90">
        <f>F67-F66</f>
        <v>1617330</v>
      </c>
    </row>
    <row r="69" spans="1:6" ht="12" customHeight="1">
      <c r="A69" s="77" t="s">
        <v>91</v>
      </c>
      <c r="B69" s="78"/>
      <c r="C69" s="78"/>
      <c r="D69" s="78"/>
      <c r="E69" s="78"/>
      <c r="F69" s="74"/>
    </row>
    <row r="70" spans="1:6" ht="12.75" customHeight="1" thickBot="1">
      <c r="A70" s="91"/>
      <c r="B70" s="78"/>
      <c r="C70" s="78"/>
      <c r="D70" s="78"/>
      <c r="E70" s="78"/>
      <c r="F70" s="74"/>
    </row>
    <row r="71" spans="1:6" ht="12" customHeight="1">
      <c r="A71" s="103" t="s">
        <v>92</v>
      </c>
      <c r="B71" s="104"/>
      <c r="C71" s="104"/>
      <c r="D71" s="104"/>
      <c r="E71" s="105"/>
      <c r="F71" s="74"/>
    </row>
    <row r="72" spans="1:6" ht="12" customHeight="1">
      <c r="A72" s="106" t="s">
        <v>93</v>
      </c>
      <c r="B72" s="76"/>
      <c r="C72" s="76"/>
      <c r="D72" s="76"/>
      <c r="E72" s="107"/>
      <c r="F72" s="74"/>
    </row>
    <row r="73" spans="1:6" ht="12" customHeight="1">
      <c r="A73" s="106" t="s">
        <v>94</v>
      </c>
      <c r="B73" s="76"/>
      <c r="C73" s="76"/>
      <c r="D73" s="76"/>
      <c r="E73" s="107"/>
      <c r="F73" s="74"/>
    </row>
    <row r="74" spans="1:6" ht="12" customHeight="1">
      <c r="A74" s="106" t="s">
        <v>95</v>
      </c>
      <c r="B74" s="76"/>
      <c r="C74" s="76"/>
      <c r="D74" s="76"/>
      <c r="E74" s="107"/>
      <c r="F74" s="74"/>
    </row>
    <row r="75" spans="1:6" ht="12" customHeight="1">
      <c r="A75" s="106" t="s">
        <v>96</v>
      </c>
      <c r="B75" s="76"/>
      <c r="C75" s="76"/>
      <c r="D75" s="76"/>
      <c r="E75" s="107"/>
      <c r="F75" s="74"/>
    </row>
    <row r="76" spans="1:6" ht="12" customHeight="1">
      <c r="A76" s="106" t="s">
        <v>97</v>
      </c>
      <c r="B76" s="76"/>
      <c r="C76" s="76"/>
      <c r="D76" s="76"/>
      <c r="E76" s="107"/>
      <c r="F76" s="74"/>
    </row>
    <row r="77" spans="1:6" ht="12.75" customHeight="1" thickBot="1">
      <c r="A77" s="108" t="s">
        <v>98</v>
      </c>
      <c r="B77" s="109"/>
      <c r="C77" s="109"/>
      <c r="D77" s="109"/>
      <c r="E77" s="110"/>
      <c r="F77" s="74"/>
    </row>
    <row r="78" spans="1:6" ht="12.75" customHeight="1">
      <c r="A78" s="101"/>
      <c r="B78" s="76"/>
      <c r="C78" s="76"/>
      <c r="D78" s="76"/>
      <c r="E78" s="76"/>
      <c r="F78" s="74"/>
    </row>
    <row r="79" spans="1:6" ht="15" customHeight="1" thickBot="1">
      <c r="A79" s="154" t="s">
        <v>99</v>
      </c>
      <c r="B79" s="155"/>
      <c r="C79" s="100"/>
      <c r="D79" s="67"/>
      <c r="E79" s="67"/>
      <c r="F79" s="74"/>
    </row>
    <row r="80" spans="1:6" ht="12" customHeight="1">
      <c r="A80" s="93" t="s">
        <v>80</v>
      </c>
      <c r="B80" s="68" t="s">
        <v>100</v>
      </c>
      <c r="C80" s="94" t="s">
        <v>101</v>
      </c>
      <c r="D80" s="67"/>
      <c r="E80" s="67"/>
      <c r="F80" s="74"/>
    </row>
    <row r="81" spans="1:6" ht="12" customHeight="1">
      <c r="A81" s="95" t="s">
        <v>102</v>
      </c>
      <c r="B81" s="69">
        <f>F26</f>
        <v>492000</v>
      </c>
      <c r="C81" s="96">
        <f>(B81/B87)</f>
        <v>9.8742240605940182E-2</v>
      </c>
      <c r="D81" s="67"/>
      <c r="E81" s="67"/>
      <c r="F81" s="74"/>
    </row>
    <row r="82" spans="1:6" ht="12" customHeight="1">
      <c r="A82" s="95" t="s">
        <v>103</v>
      </c>
      <c r="B82" s="70">
        <f>F31</f>
        <v>0</v>
      </c>
      <c r="C82" s="96">
        <v>0</v>
      </c>
      <c r="D82" s="67"/>
      <c r="E82" s="67"/>
      <c r="F82" s="74"/>
    </row>
    <row r="83" spans="1:6" ht="12" customHeight="1">
      <c r="A83" s="95" t="s">
        <v>104</v>
      </c>
      <c r="B83" s="69">
        <f>F40</f>
        <v>324200</v>
      </c>
      <c r="C83" s="96">
        <f>(B83/B87)</f>
        <v>6.5065517082206925E-2</v>
      </c>
      <c r="D83" s="67"/>
      <c r="E83" s="67"/>
      <c r="F83" s="74"/>
    </row>
    <row r="84" spans="1:6" ht="12" customHeight="1">
      <c r="A84" s="95" t="s">
        <v>58</v>
      </c>
      <c r="B84" s="69">
        <f>F56</f>
        <v>3713200</v>
      </c>
      <c r="C84" s="96">
        <f>(B84/B87)</f>
        <v>0.74522294271946565</v>
      </c>
      <c r="D84" s="67"/>
      <c r="E84" s="67"/>
      <c r="F84" s="74"/>
    </row>
    <row r="85" spans="1:6" ht="12" customHeight="1">
      <c r="A85" s="95" t="s">
        <v>105</v>
      </c>
      <c r="B85" s="71">
        <f>F62</f>
        <v>216000</v>
      </c>
      <c r="C85" s="96">
        <f>(B85/B87)</f>
        <v>4.3350251973339596E-2</v>
      </c>
      <c r="D85" s="73"/>
      <c r="E85" s="73"/>
      <c r="F85" s="74"/>
    </row>
    <row r="86" spans="1:6" ht="12" customHeight="1">
      <c r="A86" s="95" t="s">
        <v>106</v>
      </c>
      <c r="B86" s="71">
        <f>F65</f>
        <v>237270</v>
      </c>
      <c r="C86" s="96">
        <f>(B86/B87)</f>
        <v>4.7619047619047616E-2</v>
      </c>
      <c r="D86" s="73"/>
      <c r="E86" s="73"/>
      <c r="F86" s="74"/>
    </row>
    <row r="87" spans="1:6" ht="12.75" customHeight="1" thickBot="1">
      <c r="A87" s="97" t="s">
        <v>107</v>
      </c>
      <c r="B87" s="98">
        <f>SUM(B81:B86)</f>
        <v>4982670</v>
      </c>
      <c r="C87" s="99">
        <f>SUM(C81:C86)</f>
        <v>1</v>
      </c>
      <c r="D87" s="73"/>
      <c r="E87" s="73"/>
      <c r="F87" s="74"/>
    </row>
    <row r="88" spans="1:6" ht="12" customHeight="1">
      <c r="A88" s="91"/>
      <c r="B88" s="78"/>
      <c r="C88" s="78"/>
      <c r="D88" s="78"/>
      <c r="E88" s="78"/>
      <c r="F88" s="74"/>
    </row>
    <row r="89" spans="1:6" ht="12.75" customHeight="1">
      <c r="A89" s="92"/>
      <c r="B89" s="78"/>
      <c r="C89" s="78"/>
      <c r="D89" s="78"/>
      <c r="E89" s="78"/>
      <c r="F89" s="74"/>
    </row>
    <row r="90" spans="1:6" ht="12" customHeight="1" thickBot="1">
      <c r="A90" s="112"/>
      <c r="B90" s="113" t="s">
        <v>108</v>
      </c>
      <c r="C90" s="114"/>
      <c r="D90" s="115"/>
      <c r="E90" s="72"/>
      <c r="F90" s="74"/>
    </row>
    <row r="91" spans="1:6" ht="12" customHeight="1">
      <c r="A91" s="116" t="s">
        <v>109</v>
      </c>
      <c r="B91" s="117">
        <v>1100</v>
      </c>
      <c r="C91" s="117">
        <v>1200</v>
      </c>
      <c r="D91" s="118">
        <v>1300</v>
      </c>
      <c r="E91" s="111"/>
      <c r="F91" s="75"/>
    </row>
    <row r="92" spans="1:6" ht="12.75" customHeight="1" thickBot="1">
      <c r="A92" s="97" t="s">
        <v>110</v>
      </c>
      <c r="B92" s="98">
        <f>(F66/B91)</f>
        <v>4529.7</v>
      </c>
      <c r="C92" s="98">
        <f>(F66/C91)</f>
        <v>4152.2250000000004</v>
      </c>
      <c r="D92" s="119">
        <f>(F66/D91)</f>
        <v>3832.8230769230768</v>
      </c>
      <c r="E92" s="111"/>
      <c r="F92" s="75"/>
    </row>
    <row r="93" spans="1:6" ht="15.4" customHeight="1">
      <c r="A93" s="102" t="s">
        <v>111</v>
      </c>
      <c r="B93" s="76"/>
      <c r="C93" s="76"/>
      <c r="D93" s="76"/>
      <c r="E93" s="76"/>
      <c r="F93" s="76"/>
    </row>
  </sheetData>
  <mergeCells count="8">
    <mergeCell ref="A79:B79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2022-06-30T20:21:41Z</dcterms:modified>
  <cp:category/>
  <cp:contentStatus/>
</cp:coreProperties>
</file>