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La Calera/"/>
    </mc:Choice>
  </mc:AlternateContent>
  <bookViews>
    <workbookView xWindow="0" yWindow="0" windowWidth="10992" windowHeight="8124"/>
  </bookViews>
  <sheets>
    <sheet name="PAP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1" l="1"/>
  <c r="G12" i="1" l="1"/>
  <c r="G43" i="1" l="1"/>
  <c r="G42" i="1"/>
  <c r="G41" i="1"/>
  <c r="G40" i="1"/>
  <c r="G39" i="1"/>
  <c r="G38" i="1"/>
  <c r="G37" i="1"/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27" i="1"/>
  <c r="G26" i="1"/>
  <c r="G25" i="1"/>
  <c r="G24" i="1"/>
  <c r="G23" i="1"/>
  <c r="G22" i="1"/>
  <c r="G21" i="1"/>
  <c r="G28" i="1" l="1"/>
  <c r="C90" i="1" s="1"/>
  <c r="G71" i="1" l="1"/>
  <c r="C94" i="1" s="1"/>
  <c r="G76" i="1"/>
  <c r="G66" i="1" l="1"/>
  <c r="C93" i="1" s="1"/>
  <c r="G44" i="1"/>
  <c r="C92" i="1" s="1"/>
  <c r="G73" i="1" l="1"/>
  <c r="G74" i="1" s="1"/>
  <c r="G75" i="1" l="1"/>
  <c r="C95" i="1"/>
  <c r="G77" i="1" l="1"/>
  <c r="C96" i="1"/>
  <c r="D95" i="1" s="1"/>
  <c r="D93" i="1" l="1"/>
  <c r="D90" i="1"/>
  <c r="D94" i="1"/>
  <c r="D92" i="1"/>
  <c r="D96" i="1" l="1"/>
</calcChain>
</file>

<file path=xl/sharedStrings.xml><?xml version="1.0" encoding="utf-8"?>
<sst xmlns="http://schemas.openxmlformats.org/spreadsheetml/2006/main" count="185" uniqueCount="117">
  <si>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</si>
  <si>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</si>
  <si>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</si>
  <si>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</si>
  <si>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</si>
  <si>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</si>
  <si>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</si>
  <si>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</si>
  <si>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</si>
  <si>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</si>
  <si>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</si>
  <si>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</si>
  <si>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</si>
  <si>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</si>
  <si>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</si>
  <si>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</si>
  <si>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</si>
  <si>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</si>
  <si>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</si>
  <si>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</si>
  <si>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</si>
  <si>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</si>
  <si>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</si>
  <si>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</si>
  <si>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</si>
  <si>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</si>
  <si>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</si>
  <si>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</si>
  <si>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</si>
  <si>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</si>
  <si>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</si>
  <si>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</si>
  <si>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</si>
  <si>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</si>
  <si>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</si>
  <si>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</si>
  <si>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</si>
  <si>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</si>
  <si>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</si>
  <si>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</si>
  <si>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</si>
  <si>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</si>
  <si>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</si>
  <si>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</si>
  <si>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</si>
  <si>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</si>
  <si>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</si>
  <si>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</si>
  <si>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</si>
  <si>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</si>
  <si>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</si>
  <si>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</si>
  <si>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</si>
  <si>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</si>
  <si>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</si>
  <si>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</si>
  <si>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</si>
  <si>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</si>
  <si>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</si>
  <si>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</si>
  <si>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</si>
  <si>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</si>
  <si>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MEDIO</t>
  </si>
  <si>
    <t>VALPARAISO</t>
  </si>
  <si>
    <t>LA CALERA</t>
  </si>
  <si>
    <t xml:space="preserve">NOVIEMBRE </t>
  </si>
  <si>
    <t>MERCADO INTERNO</t>
  </si>
  <si>
    <t>Aplicación herbicida pretrasplante</t>
  </si>
  <si>
    <t>Riegos</t>
  </si>
  <si>
    <t>INSECTICIDA</t>
  </si>
  <si>
    <t>Gladiador</t>
  </si>
  <si>
    <t>FUNGICIDA</t>
  </si>
  <si>
    <t xml:space="preserve">Consento </t>
  </si>
  <si>
    <t>Comet</t>
  </si>
  <si>
    <t>Ridomil gold</t>
  </si>
  <si>
    <t>Fosfato monoamonico</t>
  </si>
  <si>
    <t>Urea</t>
  </si>
  <si>
    <t>Rendimiento (U/hà)</t>
  </si>
  <si>
    <t>Costo unitario ($/U) (*)</t>
  </si>
  <si>
    <t>ROSARA</t>
  </si>
  <si>
    <t>HIJUELAS-NOGALES</t>
  </si>
  <si>
    <t>DICIEMBRE</t>
  </si>
  <si>
    <t>Agosto</t>
  </si>
  <si>
    <t>Septiembre-Octubre</t>
  </si>
  <si>
    <t>Septiembre</t>
  </si>
  <si>
    <t>Agosto- Octubre</t>
  </si>
  <si>
    <t>Noviembre</t>
  </si>
  <si>
    <t>Siembra</t>
  </si>
  <si>
    <t>Aplicación de agroquímicos</t>
  </si>
  <si>
    <t>Aplicación de fertilizante</t>
  </si>
  <si>
    <t>Aplicación de herbicidas</t>
  </si>
  <si>
    <t>Cosecha</t>
  </si>
  <si>
    <t>Diciembre</t>
  </si>
  <si>
    <t>M³</t>
  </si>
  <si>
    <t>Octubre</t>
  </si>
  <si>
    <t>Selecron</t>
  </si>
  <si>
    <t>Agosto-Noviembre</t>
  </si>
  <si>
    <t>Zero</t>
  </si>
  <si>
    <t>L</t>
  </si>
  <si>
    <t>Gramoxone</t>
  </si>
  <si>
    <t>Asosto</t>
  </si>
  <si>
    <t>Sencor</t>
  </si>
  <si>
    <t>Semilla</t>
  </si>
  <si>
    <t>Guano de pavo</t>
  </si>
  <si>
    <t>Mezcla papera</t>
  </si>
  <si>
    <t>Salitre Pro k</t>
  </si>
  <si>
    <t>PRECIO ESPERADO ($/Kg)</t>
  </si>
  <si>
    <t>Aradura de cincel</t>
  </si>
  <si>
    <t>Rastrajes</t>
  </si>
  <si>
    <t>Acequiadura</t>
  </si>
  <si>
    <t>Aplicación de guano</t>
  </si>
  <si>
    <t>Kg</t>
  </si>
  <si>
    <t>sacos</t>
  </si>
  <si>
    <t>U</t>
  </si>
  <si>
    <t>RENDIMIENTO (KG/Há.)</t>
  </si>
  <si>
    <t>PAPA PLENA TEMPORADA</t>
  </si>
  <si>
    <t>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</si>
</sst>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0\ _€_-;\-* #,##0.00\ _€_-;_-* &quot;-&quot;??\ _€_-;_-@_-"/>
    <numFmt numFmtId="169" formatCode="_-* #,##0_-;\-* #,##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168" fontId="1" fillId="0" borderId="22" applyFont="0" applyFill="0" applyBorder="0" applyAlignment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3" fontId="5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165" fontId="5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2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3" fillId="2" borderId="25" xfId="0" applyFont="1" applyFill="1" applyBorder="1" applyAlignment="1"/>
    <xf numFmtId="3" fontId="3" fillId="2" borderId="25" xfId="0" applyNumberFormat="1" applyFont="1" applyFill="1" applyBorder="1" applyAlignment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6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166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166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2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1" fontId="20" fillId="0" borderId="56" xfId="0" applyNumberFormat="1" applyFont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horizontal="right" vertical="center"/>
    </xf>
    <xf numFmtId="0" fontId="20" fillId="0" borderId="56" xfId="0" applyFont="1" applyBorder="1" applyAlignment="1">
      <alignment vertical="center" wrapText="1"/>
    </xf>
    <xf numFmtId="2" fontId="20" fillId="0" borderId="56" xfId="0" applyNumberFormat="1" applyFont="1" applyBorder="1" applyAlignment="1">
      <alignment horizontal="center" vertical="center"/>
    </xf>
    <xf numFmtId="43" fontId="20" fillId="10" borderId="56" xfId="1" applyFont="1" applyFill="1" applyBorder="1" applyAlignment="1">
      <alignment horizontal="center" vertical="center"/>
    </xf>
    <xf numFmtId="3" fontId="21" fillId="2" borderId="6" xfId="0" applyNumberFormat="1" applyFont="1" applyFill="1" applyBorder="1" applyAlignment="1">
      <alignment horizontal="right" wrapText="1"/>
    </xf>
    <xf numFmtId="3" fontId="21" fillId="10" borderId="6" xfId="0" applyNumberFormat="1" applyFont="1" applyFill="1" applyBorder="1" applyAlignment="1">
      <alignment horizontal="right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center" vertical="center"/>
    </xf>
    <xf numFmtId="169" fontId="20" fillId="0" borderId="56" xfId="2" applyNumberFormat="1" applyFont="1" applyBorder="1" applyAlignment="1">
      <alignment horizontal="center" vertical="center"/>
    </xf>
    <xf numFmtId="0" fontId="22" fillId="0" borderId="56" xfId="0" applyFont="1" applyBorder="1" applyAlignment="1">
      <alignment vertical="center"/>
    </xf>
    <xf numFmtId="3" fontId="20" fillId="0" borderId="56" xfId="0" applyNumberFormat="1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 vertical="center" wrapText="1"/>
    </xf>
    <xf numFmtId="0" fontId="20" fillId="0" borderId="57" xfId="0" applyFont="1" applyBorder="1" applyAlignment="1">
      <alignment horizontal="right" vertical="center"/>
    </xf>
    <xf numFmtId="0" fontId="20" fillId="10" borderId="57" xfId="0" applyFont="1" applyFill="1" applyBorder="1" applyAlignment="1">
      <alignment horizontal="right" vertical="center"/>
    </xf>
    <xf numFmtId="0" fontId="20" fillId="0" borderId="57" xfId="0" applyFont="1" applyBorder="1" applyAlignment="1">
      <alignment horizontal="right" vertical="center" wrapText="1"/>
    </xf>
    <xf numFmtId="3" fontId="5" fillId="10" borderId="6" xfId="0" applyNumberFormat="1" applyFont="1" applyFill="1" applyBorder="1" applyAlignment="1">
      <alignment horizontal="right"/>
    </xf>
    <xf numFmtId="14" fontId="20" fillId="0" borderId="57" xfId="0" applyNumberFormat="1" applyFont="1" applyBorder="1" applyAlignment="1">
      <alignment horizontal="right" vertical="center"/>
    </xf>
    <xf numFmtId="3" fontId="5" fillId="10" borderId="6" xfId="0" applyNumberFormat="1" applyFont="1" applyFill="1" applyBorder="1" applyAlignment="1">
      <alignment horizontal="righ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Millares" xfId="1" builtinId="3"/>
    <cellStyle name="Millares 3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zoomScale="120" zoomScaleNormal="120" workbookViewId="0">
      <selection activeCell="J13" sqref="J13"/>
    </sheetView>
  </sheetViews>
  <sheetFormatPr baseColWidth="10" defaultColWidth="10.88671875" defaultRowHeight="11.25" customHeight="1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43" t="s">
        <v>115</v>
      </c>
      <c r="D9" s="7"/>
      <c r="E9" s="153" t="s">
        <v>114</v>
      </c>
      <c r="F9" s="154"/>
      <c r="G9" s="57">
        <v>18000</v>
      </c>
    </row>
    <row r="10" spans="1:7" ht="38.25" customHeight="1">
      <c r="A10" s="5"/>
      <c r="B10" s="8" t="s">
        <v>1</v>
      </c>
      <c r="C10" s="144" t="s">
        <v>79</v>
      </c>
      <c r="D10" s="9"/>
      <c r="E10" s="151" t="s">
        <v>2</v>
      </c>
      <c r="F10" s="152"/>
      <c r="G10" s="11" t="s">
        <v>65</v>
      </c>
    </row>
    <row r="11" spans="1:7" ht="18" customHeight="1">
      <c r="A11" s="5"/>
      <c r="B11" s="8" t="s">
        <v>3</v>
      </c>
      <c r="C11" s="143" t="s">
        <v>62</v>
      </c>
      <c r="D11" s="9"/>
      <c r="E11" s="151" t="s">
        <v>106</v>
      </c>
      <c r="F11" s="152"/>
      <c r="G11" s="12">
        <v>400</v>
      </c>
    </row>
    <row r="12" spans="1:7" ht="11.25" customHeight="1">
      <c r="A12" s="5"/>
      <c r="B12" s="8" t="s">
        <v>4</v>
      </c>
      <c r="C12" s="143" t="s">
        <v>63</v>
      </c>
      <c r="D12" s="9"/>
      <c r="E12" s="14" t="s">
        <v>5</v>
      </c>
      <c r="F12" s="15"/>
      <c r="G12" s="16">
        <f>G9*G11</f>
        <v>7200000</v>
      </c>
    </row>
    <row r="13" spans="1:7" ht="11.25" customHeight="1">
      <c r="A13" s="5"/>
      <c r="B13" s="8" t="s">
        <v>6</v>
      </c>
      <c r="C13" s="145" t="s">
        <v>64</v>
      </c>
      <c r="D13" s="9"/>
      <c r="E13" s="151" t="s">
        <v>7</v>
      </c>
      <c r="F13" s="152"/>
      <c r="G13" s="11" t="s">
        <v>66</v>
      </c>
    </row>
    <row r="14" spans="1:7" ht="13.5" customHeight="1">
      <c r="A14" s="5"/>
      <c r="B14" s="8" t="s">
        <v>8</v>
      </c>
      <c r="C14" s="145" t="s">
        <v>80</v>
      </c>
      <c r="D14" s="9"/>
      <c r="E14" s="151" t="s">
        <v>9</v>
      </c>
      <c r="F14" s="152"/>
      <c r="G14" s="11" t="s">
        <v>81</v>
      </c>
    </row>
    <row r="15" spans="1:7" ht="25.5" customHeight="1">
      <c r="A15" s="5"/>
      <c r="B15" s="8" t="s">
        <v>10</v>
      </c>
      <c r="C15" s="147">
        <v>44713</v>
      </c>
      <c r="D15" s="9"/>
      <c r="E15" s="155" t="s">
        <v>11</v>
      </c>
      <c r="F15" s="156"/>
      <c r="G15" s="13" t="s">
        <v>116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57" t="s">
        <v>12</v>
      </c>
      <c r="C17" s="158"/>
      <c r="D17" s="158"/>
      <c r="E17" s="158"/>
      <c r="F17" s="158"/>
      <c r="G17" s="158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6.5" customHeight="1">
      <c r="A21" s="22"/>
      <c r="B21" s="126" t="s">
        <v>87</v>
      </c>
      <c r="C21" s="127" t="s">
        <v>20</v>
      </c>
      <c r="D21" s="128">
        <v>1</v>
      </c>
      <c r="E21" s="129" t="s">
        <v>82</v>
      </c>
      <c r="F21" s="130">
        <v>25000</v>
      </c>
      <c r="G21" s="135">
        <f>(D21*F21)</f>
        <v>25000</v>
      </c>
    </row>
    <row r="22" spans="1:7" ht="21" customHeight="1">
      <c r="A22" s="22"/>
      <c r="B22" s="131" t="s">
        <v>67</v>
      </c>
      <c r="C22" s="127" t="s">
        <v>20</v>
      </c>
      <c r="D22" s="132">
        <v>0.5</v>
      </c>
      <c r="E22" s="129" t="s">
        <v>82</v>
      </c>
      <c r="F22" s="130">
        <v>25000</v>
      </c>
      <c r="G22" s="135">
        <f t="shared" ref="G22:G27" si="0">(D22*F22)</f>
        <v>12500</v>
      </c>
    </row>
    <row r="23" spans="1:7" ht="15" customHeight="1">
      <c r="A23" s="22"/>
      <c r="B23" s="131" t="s">
        <v>89</v>
      </c>
      <c r="C23" s="127" t="s">
        <v>20</v>
      </c>
      <c r="D23" s="128">
        <v>1</v>
      </c>
      <c r="E23" s="129" t="s">
        <v>83</v>
      </c>
      <c r="F23" s="130">
        <v>25000</v>
      </c>
      <c r="G23" s="135">
        <f t="shared" si="0"/>
        <v>25000</v>
      </c>
    </row>
    <row r="24" spans="1:7" ht="12.75" customHeight="1">
      <c r="A24" s="22"/>
      <c r="B24" s="126" t="s">
        <v>90</v>
      </c>
      <c r="C24" s="127" t="s">
        <v>20</v>
      </c>
      <c r="D24" s="128">
        <v>1</v>
      </c>
      <c r="E24" s="133" t="s">
        <v>84</v>
      </c>
      <c r="F24" s="130">
        <v>25000</v>
      </c>
      <c r="G24" s="134">
        <f t="shared" si="0"/>
        <v>25000</v>
      </c>
    </row>
    <row r="25" spans="1:7" ht="12.75" customHeight="1">
      <c r="A25" s="22"/>
      <c r="B25" s="131" t="s">
        <v>88</v>
      </c>
      <c r="C25" s="127" t="s">
        <v>20</v>
      </c>
      <c r="D25" s="128">
        <v>4</v>
      </c>
      <c r="E25" s="127" t="s">
        <v>83</v>
      </c>
      <c r="F25" s="130">
        <v>25000</v>
      </c>
      <c r="G25" s="134">
        <f t="shared" si="0"/>
        <v>100000</v>
      </c>
    </row>
    <row r="26" spans="1:7" ht="13.5" customHeight="1">
      <c r="A26" s="22"/>
      <c r="B26" s="126" t="s">
        <v>68</v>
      </c>
      <c r="C26" s="127" t="s">
        <v>20</v>
      </c>
      <c r="D26" s="128">
        <v>7</v>
      </c>
      <c r="E26" s="127" t="s">
        <v>85</v>
      </c>
      <c r="F26" s="130">
        <v>25000</v>
      </c>
      <c r="G26" s="134">
        <f t="shared" si="0"/>
        <v>175000</v>
      </c>
    </row>
    <row r="27" spans="1:7" ht="12.75" customHeight="1">
      <c r="A27" s="22"/>
      <c r="B27" s="126" t="s">
        <v>91</v>
      </c>
      <c r="C27" s="127" t="s">
        <v>20</v>
      </c>
      <c r="D27" s="128">
        <v>10</v>
      </c>
      <c r="E27" s="127" t="s">
        <v>86</v>
      </c>
      <c r="F27" s="130">
        <v>45000</v>
      </c>
      <c r="G27" s="134">
        <f t="shared" si="0"/>
        <v>450000</v>
      </c>
    </row>
    <row r="28" spans="1:7" ht="12.75" customHeight="1">
      <c r="A28" s="22"/>
      <c r="B28" s="31" t="s">
        <v>21</v>
      </c>
      <c r="C28" s="32"/>
      <c r="D28" s="32"/>
      <c r="E28" s="32"/>
      <c r="F28" s="33"/>
      <c r="G28" s="34">
        <f>SUM(G21:G27)</f>
        <v>812500</v>
      </c>
    </row>
    <row r="29" spans="1:7" ht="12" customHeight="1">
      <c r="A29" s="2"/>
      <c r="B29" s="23"/>
      <c r="C29" s="25"/>
      <c r="D29" s="25"/>
      <c r="E29" s="25"/>
      <c r="F29" s="35"/>
      <c r="G29" s="35"/>
    </row>
    <row r="30" spans="1:7" ht="12" customHeight="1">
      <c r="A30" s="5"/>
      <c r="B30" s="36" t="s">
        <v>22</v>
      </c>
      <c r="C30" s="37"/>
      <c r="D30" s="38"/>
      <c r="E30" s="38"/>
      <c r="F30" s="39"/>
      <c r="G30" s="39"/>
    </row>
    <row r="31" spans="1:7" ht="24" customHeight="1">
      <c r="A31" s="5"/>
      <c r="B31" s="40" t="s">
        <v>14</v>
      </c>
      <c r="C31" s="41" t="s">
        <v>15</v>
      </c>
      <c r="D31" s="41" t="s">
        <v>16</v>
      </c>
      <c r="E31" s="40" t="s">
        <v>17</v>
      </c>
      <c r="F31" s="41" t="s">
        <v>18</v>
      </c>
      <c r="G31" s="40" t="s">
        <v>19</v>
      </c>
    </row>
    <row r="32" spans="1:7" ht="12" customHeight="1">
      <c r="A32" s="5"/>
      <c r="B32" s="42"/>
      <c r="C32" s="43" t="s">
        <v>61</v>
      </c>
      <c r="D32" s="43"/>
      <c r="E32" s="43"/>
      <c r="F32" s="42"/>
      <c r="G32" s="42"/>
    </row>
    <row r="33" spans="1:11" ht="12" customHeight="1">
      <c r="A33" s="5"/>
      <c r="B33" s="44" t="s">
        <v>23</v>
      </c>
      <c r="C33" s="45"/>
      <c r="D33" s="45"/>
      <c r="E33" s="45"/>
      <c r="F33" s="46"/>
      <c r="G33" s="46"/>
    </row>
    <row r="34" spans="1:11" ht="12" customHeight="1">
      <c r="A34" s="2"/>
      <c r="B34" s="47"/>
      <c r="C34" s="48"/>
      <c r="D34" s="48"/>
      <c r="E34" s="48"/>
      <c r="F34" s="49"/>
      <c r="G34" s="49"/>
    </row>
    <row r="35" spans="1:11" ht="12" customHeight="1">
      <c r="A35" s="5"/>
      <c r="B35" s="36" t="s">
        <v>24</v>
      </c>
      <c r="C35" s="37"/>
      <c r="D35" s="38"/>
      <c r="E35" s="38"/>
      <c r="F35" s="39"/>
      <c r="G35" s="39"/>
    </row>
    <row r="36" spans="1:11" ht="24" customHeight="1">
      <c r="A36" s="5"/>
      <c r="B36" s="50" t="s">
        <v>14</v>
      </c>
      <c r="C36" s="50" t="s">
        <v>15</v>
      </c>
      <c r="D36" s="50" t="s">
        <v>16</v>
      </c>
      <c r="E36" s="50" t="s">
        <v>17</v>
      </c>
      <c r="F36" s="51" t="s">
        <v>18</v>
      </c>
      <c r="G36" s="50" t="s">
        <v>19</v>
      </c>
    </row>
    <row r="37" spans="1:11" ht="12.75" customHeight="1">
      <c r="A37" s="22"/>
      <c r="B37" s="136" t="s">
        <v>107</v>
      </c>
      <c r="C37" s="127" t="s">
        <v>25</v>
      </c>
      <c r="D37" s="137">
        <v>0.4</v>
      </c>
      <c r="E37" s="137" t="s">
        <v>82</v>
      </c>
      <c r="F37" s="16">
        <v>140000</v>
      </c>
      <c r="G37" s="16">
        <f>D37*F37</f>
        <v>56000</v>
      </c>
    </row>
    <row r="38" spans="1:11" ht="12.75" customHeight="1">
      <c r="A38" s="22"/>
      <c r="B38" s="126" t="s">
        <v>108</v>
      </c>
      <c r="C38" s="127" t="s">
        <v>25</v>
      </c>
      <c r="D38" s="137">
        <v>0.4</v>
      </c>
      <c r="E38" s="137" t="s">
        <v>82</v>
      </c>
      <c r="F38" s="16">
        <v>140000</v>
      </c>
      <c r="G38" s="16">
        <f t="shared" ref="G38:G43" si="1">D38*F38</f>
        <v>56000</v>
      </c>
    </row>
    <row r="39" spans="1:11" ht="12.75" customHeight="1">
      <c r="A39" s="22"/>
      <c r="B39" s="126" t="s">
        <v>88</v>
      </c>
      <c r="C39" s="127" t="s">
        <v>25</v>
      </c>
      <c r="D39" s="137">
        <v>0.2</v>
      </c>
      <c r="E39" s="137" t="s">
        <v>82</v>
      </c>
      <c r="F39" s="16">
        <v>140000</v>
      </c>
      <c r="G39" s="16">
        <f t="shared" si="1"/>
        <v>28000</v>
      </c>
    </row>
    <row r="40" spans="1:11" ht="12.75" customHeight="1">
      <c r="A40" s="22"/>
      <c r="B40" s="126" t="s">
        <v>109</v>
      </c>
      <c r="C40" s="127" t="s">
        <v>25</v>
      </c>
      <c r="D40" s="137">
        <v>0.1</v>
      </c>
      <c r="E40" s="137" t="s">
        <v>82</v>
      </c>
      <c r="F40" s="16">
        <v>140000</v>
      </c>
      <c r="G40" s="16">
        <f t="shared" si="1"/>
        <v>14000</v>
      </c>
    </row>
    <row r="41" spans="1:11" ht="12.75" customHeight="1">
      <c r="A41" s="22"/>
      <c r="B41" s="126" t="s">
        <v>110</v>
      </c>
      <c r="C41" s="127" t="s">
        <v>25</v>
      </c>
      <c r="D41" s="137">
        <v>0.6</v>
      </c>
      <c r="E41" s="137" t="s">
        <v>82</v>
      </c>
      <c r="F41" s="16">
        <v>140000</v>
      </c>
      <c r="G41" s="16">
        <f t="shared" si="1"/>
        <v>84000</v>
      </c>
    </row>
    <row r="42" spans="1:11" ht="12.75" customHeight="1">
      <c r="A42" s="22"/>
      <c r="B42" s="126" t="s">
        <v>87</v>
      </c>
      <c r="C42" s="127" t="s">
        <v>25</v>
      </c>
      <c r="D42" s="137">
        <v>0.7</v>
      </c>
      <c r="E42" s="137" t="s">
        <v>82</v>
      </c>
      <c r="F42" s="16">
        <v>140000</v>
      </c>
      <c r="G42" s="16">
        <f t="shared" si="1"/>
        <v>98000</v>
      </c>
    </row>
    <row r="43" spans="1:11" ht="12.75" customHeight="1">
      <c r="A43" s="22"/>
      <c r="B43" s="126" t="s">
        <v>91</v>
      </c>
      <c r="C43" s="127" t="s">
        <v>25</v>
      </c>
      <c r="D43" s="137">
        <v>0.4</v>
      </c>
      <c r="E43" s="137" t="s">
        <v>92</v>
      </c>
      <c r="F43" s="16">
        <v>140000</v>
      </c>
      <c r="G43" s="16">
        <f t="shared" si="1"/>
        <v>56000</v>
      </c>
    </row>
    <row r="44" spans="1:11" ht="12.75" customHeight="1">
      <c r="A44" s="5"/>
      <c r="B44" s="52" t="s">
        <v>26</v>
      </c>
      <c r="C44" s="53"/>
      <c r="D44" s="53"/>
      <c r="E44" s="53"/>
      <c r="F44" s="54"/>
      <c r="G44" s="55">
        <f>SUM(G37:G43)</f>
        <v>392000</v>
      </c>
    </row>
    <row r="45" spans="1:11" ht="12" customHeight="1">
      <c r="A45" s="2"/>
      <c r="B45" s="47"/>
      <c r="C45" s="48"/>
      <c r="D45" s="48"/>
      <c r="E45" s="48"/>
      <c r="F45" s="49"/>
      <c r="G45" s="49"/>
    </row>
    <row r="46" spans="1:11" ht="12" customHeight="1">
      <c r="A46" s="5"/>
      <c r="B46" s="36" t="s">
        <v>27</v>
      </c>
      <c r="C46" s="37"/>
      <c r="D46" s="38"/>
      <c r="E46" s="38"/>
      <c r="F46" s="39"/>
      <c r="G46" s="39"/>
    </row>
    <row r="47" spans="1:11" ht="24" customHeight="1">
      <c r="A47" s="5"/>
      <c r="B47" s="51" t="s">
        <v>28</v>
      </c>
      <c r="C47" s="51" t="s">
        <v>29</v>
      </c>
      <c r="D47" s="51" t="s">
        <v>30</v>
      </c>
      <c r="E47" s="51" t="s">
        <v>17</v>
      </c>
      <c r="F47" s="51" t="s">
        <v>18</v>
      </c>
      <c r="G47" s="51" t="s">
        <v>19</v>
      </c>
      <c r="K47" s="125"/>
    </row>
    <row r="48" spans="1:11" ht="12.75" customHeight="1">
      <c r="A48" s="22"/>
      <c r="B48" s="126" t="s">
        <v>102</v>
      </c>
      <c r="C48" s="138" t="s">
        <v>111</v>
      </c>
      <c r="D48" s="132">
        <v>2500</v>
      </c>
      <c r="E48" s="127" t="s">
        <v>82</v>
      </c>
      <c r="F48" s="148">
        <v>440</v>
      </c>
      <c r="G48" s="142">
        <f>(D48*F48)</f>
        <v>1100000</v>
      </c>
      <c r="K48" s="125"/>
    </row>
    <row r="49" spans="1:7" ht="12.75" customHeight="1">
      <c r="A49" s="22"/>
      <c r="B49" s="139" t="s">
        <v>31</v>
      </c>
      <c r="C49" s="138"/>
      <c r="D49" s="140"/>
      <c r="E49" s="127"/>
      <c r="F49" s="141"/>
      <c r="G49" s="141">
        <f t="shared" ref="G49:G65" si="2">(D49*F49)</f>
        <v>0</v>
      </c>
    </row>
    <row r="50" spans="1:7" ht="12.75" customHeight="1">
      <c r="A50" s="22"/>
      <c r="B50" s="126" t="s">
        <v>103</v>
      </c>
      <c r="C50" s="138" t="s">
        <v>93</v>
      </c>
      <c r="D50" s="140">
        <v>25</v>
      </c>
      <c r="E50" s="127" t="s">
        <v>82</v>
      </c>
      <c r="F50" s="141">
        <v>8000</v>
      </c>
      <c r="G50" s="141">
        <f t="shared" si="2"/>
        <v>200000</v>
      </c>
    </row>
    <row r="51" spans="1:7" ht="12.75" customHeight="1">
      <c r="A51" s="22"/>
      <c r="B51" s="126" t="s">
        <v>75</v>
      </c>
      <c r="C51" s="138" t="s">
        <v>111</v>
      </c>
      <c r="D51" s="140">
        <v>150</v>
      </c>
      <c r="E51" s="127" t="s">
        <v>82</v>
      </c>
      <c r="F51" s="141">
        <v>1680</v>
      </c>
      <c r="G51" s="141">
        <f t="shared" si="2"/>
        <v>252000</v>
      </c>
    </row>
    <row r="52" spans="1:7" ht="12.75" customHeight="1">
      <c r="A52" s="22"/>
      <c r="B52" s="126" t="s">
        <v>104</v>
      </c>
      <c r="C52" s="138" t="s">
        <v>111</v>
      </c>
      <c r="D52" s="140">
        <v>150</v>
      </c>
      <c r="E52" s="127" t="s">
        <v>82</v>
      </c>
      <c r="F52" s="141">
        <v>1460</v>
      </c>
      <c r="G52" s="141">
        <f t="shared" si="2"/>
        <v>219000</v>
      </c>
    </row>
    <row r="53" spans="1:7" ht="12.75" customHeight="1">
      <c r="A53" s="22"/>
      <c r="B53" s="126" t="s">
        <v>76</v>
      </c>
      <c r="C53" s="138" t="s">
        <v>111</v>
      </c>
      <c r="D53" s="140">
        <v>150</v>
      </c>
      <c r="E53" s="127" t="s">
        <v>84</v>
      </c>
      <c r="F53" s="141">
        <v>1840</v>
      </c>
      <c r="G53" s="141">
        <f t="shared" si="2"/>
        <v>276000</v>
      </c>
    </row>
    <row r="54" spans="1:7" ht="12.75" customHeight="1">
      <c r="A54" s="22"/>
      <c r="B54" s="126" t="s">
        <v>105</v>
      </c>
      <c r="C54" s="138" t="s">
        <v>111</v>
      </c>
      <c r="D54" s="140">
        <v>150</v>
      </c>
      <c r="E54" s="127" t="s">
        <v>94</v>
      </c>
      <c r="F54" s="141">
        <v>1800</v>
      </c>
      <c r="G54" s="141">
        <f t="shared" si="2"/>
        <v>270000</v>
      </c>
    </row>
    <row r="55" spans="1:7" ht="12.75" customHeight="1">
      <c r="A55" s="22"/>
      <c r="B55" s="139" t="s">
        <v>69</v>
      </c>
      <c r="C55" s="138"/>
      <c r="D55" s="140"/>
      <c r="E55" s="127"/>
      <c r="F55" s="141"/>
      <c r="G55" s="141">
        <f t="shared" si="2"/>
        <v>0</v>
      </c>
    </row>
    <row r="56" spans="1:7" ht="12.75" customHeight="1">
      <c r="A56" s="22"/>
      <c r="B56" s="126" t="s">
        <v>95</v>
      </c>
      <c r="C56" s="138" t="s">
        <v>111</v>
      </c>
      <c r="D56" s="140">
        <v>1</v>
      </c>
      <c r="E56" s="127" t="s">
        <v>96</v>
      </c>
      <c r="F56" s="146">
        <v>43000</v>
      </c>
      <c r="G56" s="141">
        <f t="shared" si="2"/>
        <v>43000</v>
      </c>
    </row>
    <row r="57" spans="1:7" ht="12.75" customHeight="1">
      <c r="A57" s="22"/>
      <c r="B57" s="126" t="s">
        <v>97</v>
      </c>
      <c r="C57" s="138" t="s">
        <v>98</v>
      </c>
      <c r="D57" s="132">
        <v>1</v>
      </c>
      <c r="E57" s="127" t="s">
        <v>96</v>
      </c>
      <c r="F57" s="141">
        <v>38000</v>
      </c>
      <c r="G57" s="141">
        <f t="shared" si="2"/>
        <v>38000</v>
      </c>
    </row>
    <row r="58" spans="1:7" ht="12.75" customHeight="1">
      <c r="A58" s="22"/>
      <c r="B58" s="126" t="s">
        <v>70</v>
      </c>
      <c r="C58" s="138" t="s">
        <v>111</v>
      </c>
      <c r="D58" s="140">
        <v>0.5</v>
      </c>
      <c r="E58" s="127" t="s">
        <v>96</v>
      </c>
      <c r="F58" s="141">
        <v>80000</v>
      </c>
      <c r="G58" s="141">
        <f t="shared" si="2"/>
        <v>40000</v>
      </c>
    </row>
    <row r="59" spans="1:7" ht="12.75" customHeight="1">
      <c r="A59" s="22"/>
      <c r="B59" s="139" t="s">
        <v>71</v>
      </c>
      <c r="C59" s="138"/>
      <c r="D59" s="140"/>
      <c r="E59" s="127"/>
      <c r="F59" s="141"/>
      <c r="G59" s="141">
        <f t="shared" si="2"/>
        <v>0</v>
      </c>
    </row>
    <row r="60" spans="1:7" ht="12.75" customHeight="1">
      <c r="A60" s="22"/>
      <c r="B60" s="126" t="s">
        <v>72</v>
      </c>
      <c r="C60" s="138" t="s">
        <v>98</v>
      </c>
      <c r="D60" s="140">
        <v>5</v>
      </c>
      <c r="E60" s="127" t="s">
        <v>96</v>
      </c>
      <c r="F60" s="141">
        <v>35000</v>
      </c>
      <c r="G60" s="141">
        <f t="shared" si="2"/>
        <v>175000</v>
      </c>
    </row>
    <row r="61" spans="1:7" ht="12.75" customHeight="1">
      <c r="A61" s="22"/>
      <c r="B61" s="126" t="s">
        <v>73</v>
      </c>
      <c r="C61" s="138" t="s">
        <v>98</v>
      </c>
      <c r="D61" s="140">
        <v>1</v>
      </c>
      <c r="E61" s="127" t="s">
        <v>96</v>
      </c>
      <c r="F61" s="141">
        <v>93000</v>
      </c>
      <c r="G61" s="141">
        <f t="shared" si="2"/>
        <v>93000</v>
      </c>
    </row>
    <row r="62" spans="1:7" ht="12.75" customHeight="1">
      <c r="A62" s="22"/>
      <c r="B62" s="126" t="s">
        <v>74</v>
      </c>
      <c r="C62" s="138" t="s">
        <v>111</v>
      </c>
      <c r="D62" s="140">
        <v>2</v>
      </c>
      <c r="E62" s="127" t="s">
        <v>96</v>
      </c>
      <c r="F62" s="141">
        <v>37770</v>
      </c>
      <c r="G62" s="141">
        <f t="shared" si="2"/>
        <v>75540</v>
      </c>
    </row>
    <row r="63" spans="1:7" ht="12.75" customHeight="1">
      <c r="A63" s="22"/>
      <c r="B63" s="139" t="s">
        <v>32</v>
      </c>
      <c r="C63" s="138"/>
      <c r="D63" s="140"/>
      <c r="E63" s="127"/>
      <c r="F63" s="141"/>
      <c r="G63" s="141">
        <f t="shared" si="2"/>
        <v>0</v>
      </c>
    </row>
    <row r="64" spans="1:7" ht="12.75" customHeight="1">
      <c r="A64" s="22"/>
      <c r="B64" s="126" t="s">
        <v>99</v>
      </c>
      <c r="C64" s="138" t="s">
        <v>98</v>
      </c>
      <c r="D64" s="140">
        <v>3</v>
      </c>
      <c r="E64" s="127" t="s">
        <v>100</v>
      </c>
      <c r="F64" s="146">
        <v>8250</v>
      </c>
      <c r="G64" s="141">
        <f t="shared" si="2"/>
        <v>24750</v>
      </c>
    </row>
    <row r="65" spans="1:7" ht="12.75" customHeight="1">
      <c r="A65" s="22"/>
      <c r="B65" s="126" t="s">
        <v>101</v>
      </c>
      <c r="C65" s="138" t="s">
        <v>98</v>
      </c>
      <c r="D65" s="140">
        <v>1</v>
      </c>
      <c r="E65" s="127" t="s">
        <v>84</v>
      </c>
      <c r="F65" s="141">
        <v>40000</v>
      </c>
      <c r="G65" s="141">
        <f t="shared" si="2"/>
        <v>40000</v>
      </c>
    </row>
    <row r="66" spans="1:7" ht="13.5" customHeight="1">
      <c r="A66" s="5"/>
      <c r="B66" s="58" t="s">
        <v>33</v>
      </c>
      <c r="C66" s="59"/>
      <c r="D66" s="59"/>
      <c r="E66" s="59"/>
      <c r="F66" s="60"/>
      <c r="G66" s="61">
        <f>SUM(G48:G65)</f>
        <v>2846290</v>
      </c>
    </row>
    <row r="67" spans="1:7" ht="12" customHeight="1">
      <c r="A67" s="2"/>
      <c r="B67" s="47"/>
      <c r="C67" s="48"/>
      <c r="D67" s="48"/>
      <c r="E67" s="62"/>
      <c r="F67" s="49"/>
      <c r="G67" s="49"/>
    </row>
    <row r="68" spans="1:7" ht="12" customHeight="1">
      <c r="A68" s="5"/>
      <c r="B68" s="36" t="s">
        <v>34</v>
      </c>
      <c r="C68" s="37"/>
      <c r="D68" s="38"/>
      <c r="E68" s="38"/>
      <c r="F68" s="39"/>
      <c r="G68" s="39"/>
    </row>
    <row r="69" spans="1:7" ht="24" customHeight="1">
      <c r="A69" s="5"/>
      <c r="B69" s="50" t="s">
        <v>35</v>
      </c>
      <c r="C69" s="51" t="s">
        <v>29</v>
      </c>
      <c r="D69" s="51" t="s">
        <v>30</v>
      </c>
      <c r="E69" s="50" t="s">
        <v>17</v>
      </c>
      <c r="F69" s="51" t="s">
        <v>18</v>
      </c>
      <c r="G69" s="50" t="s">
        <v>19</v>
      </c>
    </row>
    <row r="70" spans="1:7" ht="12.75" customHeight="1">
      <c r="A70" s="22"/>
      <c r="B70" s="10" t="s">
        <v>112</v>
      </c>
      <c r="C70" s="56" t="s">
        <v>113</v>
      </c>
      <c r="D70" s="57">
        <v>720</v>
      </c>
      <c r="E70" s="30" t="s">
        <v>92</v>
      </c>
      <c r="F70" s="63">
        <v>180</v>
      </c>
      <c r="G70" s="57">
        <f>D70*F70</f>
        <v>129600</v>
      </c>
    </row>
    <row r="71" spans="1:7" ht="13.5" customHeight="1">
      <c r="A71" s="5"/>
      <c r="B71" s="64" t="s">
        <v>36</v>
      </c>
      <c r="C71" s="65"/>
      <c r="D71" s="65"/>
      <c r="E71" s="65"/>
      <c r="F71" s="66"/>
      <c r="G71" s="67">
        <f>SUM(G70)</f>
        <v>129600</v>
      </c>
    </row>
    <row r="72" spans="1:7" ht="12" customHeight="1">
      <c r="A72" s="2"/>
      <c r="B72" s="84"/>
      <c r="C72" s="84"/>
      <c r="D72" s="84"/>
      <c r="E72" s="84"/>
      <c r="F72" s="85"/>
      <c r="G72" s="85"/>
    </row>
    <row r="73" spans="1:7" ht="12" customHeight="1">
      <c r="A73" s="81"/>
      <c r="B73" s="86" t="s">
        <v>37</v>
      </c>
      <c r="C73" s="87"/>
      <c r="D73" s="87"/>
      <c r="E73" s="87"/>
      <c r="F73" s="87"/>
      <c r="G73" s="88">
        <f>G28+G44+G66+G71</f>
        <v>4180390</v>
      </c>
    </row>
    <row r="74" spans="1:7" ht="12" customHeight="1">
      <c r="A74" s="81"/>
      <c r="B74" s="89" t="s">
        <v>38</v>
      </c>
      <c r="C74" s="69"/>
      <c r="D74" s="69"/>
      <c r="E74" s="69"/>
      <c r="F74" s="69"/>
      <c r="G74" s="90">
        <f>G73*0.05</f>
        <v>209019.5</v>
      </c>
    </row>
    <row r="75" spans="1:7" ht="12" customHeight="1">
      <c r="A75" s="81"/>
      <c r="B75" s="91" t="s">
        <v>39</v>
      </c>
      <c r="C75" s="68"/>
      <c r="D75" s="68"/>
      <c r="E75" s="68"/>
      <c r="F75" s="68"/>
      <c r="G75" s="92">
        <f>G74+G73</f>
        <v>4389409.5</v>
      </c>
    </row>
    <row r="76" spans="1:7" ht="12" customHeight="1">
      <c r="A76" s="81"/>
      <c r="B76" s="89" t="s">
        <v>40</v>
      </c>
      <c r="C76" s="69"/>
      <c r="D76" s="69"/>
      <c r="E76" s="69"/>
      <c r="F76" s="69"/>
      <c r="G76" s="90">
        <f>G12</f>
        <v>7200000</v>
      </c>
    </row>
    <row r="77" spans="1:7" ht="12" customHeight="1">
      <c r="A77" s="81"/>
      <c r="B77" s="93" t="s">
        <v>41</v>
      </c>
      <c r="C77" s="94"/>
      <c r="D77" s="94"/>
      <c r="E77" s="94"/>
      <c r="F77" s="94"/>
      <c r="G77" s="95">
        <f>G76-G75</f>
        <v>2810590.5</v>
      </c>
    </row>
    <row r="78" spans="1:7" ht="12" customHeight="1">
      <c r="A78" s="81"/>
      <c r="B78" s="82" t="s">
        <v>42</v>
      </c>
      <c r="C78" s="83"/>
      <c r="D78" s="83"/>
      <c r="E78" s="83"/>
      <c r="F78" s="83"/>
      <c r="G78" s="78"/>
    </row>
    <row r="79" spans="1:7" ht="12.75" customHeight="1" thickBot="1">
      <c r="A79" s="81"/>
      <c r="B79" s="96"/>
      <c r="C79" s="83"/>
      <c r="D79" s="83"/>
      <c r="E79" s="83"/>
      <c r="F79" s="83"/>
      <c r="G79" s="78"/>
    </row>
    <row r="80" spans="1:7" ht="12" customHeight="1">
      <c r="A80" s="81"/>
      <c r="B80" s="108" t="s">
        <v>43</v>
      </c>
      <c r="C80" s="109"/>
      <c r="D80" s="109"/>
      <c r="E80" s="109"/>
      <c r="F80" s="110"/>
      <c r="G80" s="78"/>
    </row>
    <row r="81" spans="1:7" ht="12" customHeight="1">
      <c r="A81" s="81"/>
      <c r="B81" s="111" t="s">
        <v>44</v>
      </c>
      <c r="C81" s="80"/>
      <c r="D81" s="80"/>
      <c r="E81" s="80"/>
      <c r="F81" s="112"/>
      <c r="G81" s="78"/>
    </row>
    <row r="82" spans="1:7" ht="12" customHeight="1">
      <c r="A82" s="81"/>
      <c r="B82" s="111" t="s">
        <v>45</v>
      </c>
      <c r="C82" s="80"/>
      <c r="D82" s="80"/>
      <c r="E82" s="80"/>
      <c r="F82" s="112"/>
      <c r="G82" s="78"/>
    </row>
    <row r="83" spans="1:7" ht="12" customHeight="1">
      <c r="A83" s="81"/>
      <c r="B83" s="111" t="s">
        <v>46</v>
      </c>
      <c r="C83" s="80"/>
      <c r="D83" s="80"/>
      <c r="E83" s="80"/>
      <c r="F83" s="112"/>
      <c r="G83" s="78"/>
    </row>
    <row r="84" spans="1:7" ht="12" customHeight="1">
      <c r="A84" s="81"/>
      <c r="B84" s="111" t="s">
        <v>47</v>
      </c>
      <c r="C84" s="80"/>
      <c r="D84" s="80"/>
      <c r="E84" s="80"/>
      <c r="F84" s="112"/>
      <c r="G84" s="78"/>
    </row>
    <row r="85" spans="1:7" ht="12" customHeight="1">
      <c r="A85" s="81"/>
      <c r="B85" s="111" t="s">
        <v>48</v>
      </c>
      <c r="C85" s="80"/>
      <c r="D85" s="80"/>
      <c r="E85" s="80"/>
      <c r="F85" s="112"/>
      <c r="G85" s="78"/>
    </row>
    <row r="86" spans="1:7" ht="12.75" customHeight="1" thickBot="1">
      <c r="A86" s="81"/>
      <c r="B86" s="113" t="s">
        <v>49</v>
      </c>
      <c r="C86" s="114"/>
      <c r="D86" s="114"/>
      <c r="E86" s="114"/>
      <c r="F86" s="115"/>
      <c r="G86" s="78"/>
    </row>
    <row r="87" spans="1:7" ht="12.75" customHeight="1">
      <c r="A87" s="81"/>
      <c r="B87" s="106"/>
      <c r="C87" s="80"/>
      <c r="D87" s="80"/>
      <c r="E87" s="80"/>
      <c r="F87" s="80"/>
      <c r="G87" s="78"/>
    </row>
    <row r="88" spans="1:7" ht="15" customHeight="1" thickBot="1">
      <c r="A88" s="81"/>
      <c r="B88" s="149" t="s">
        <v>50</v>
      </c>
      <c r="C88" s="150"/>
      <c r="D88" s="105"/>
      <c r="E88" s="71"/>
      <c r="F88" s="71"/>
      <c r="G88" s="78"/>
    </row>
    <row r="89" spans="1:7" ht="12" customHeight="1">
      <c r="A89" s="81"/>
      <c r="B89" s="98" t="s">
        <v>35</v>
      </c>
      <c r="C89" s="72" t="s">
        <v>51</v>
      </c>
      <c r="D89" s="99" t="s">
        <v>52</v>
      </c>
      <c r="E89" s="71"/>
      <c r="F89" s="71"/>
      <c r="G89" s="78"/>
    </row>
    <row r="90" spans="1:7" ht="12" customHeight="1">
      <c r="A90" s="81"/>
      <c r="B90" s="100" t="s">
        <v>53</v>
      </c>
      <c r="C90" s="73">
        <f>G28</f>
        <v>812500</v>
      </c>
      <c r="D90" s="101">
        <f>(C90/C96)</f>
        <v>0.18510462512098724</v>
      </c>
      <c r="E90" s="71"/>
      <c r="F90" s="71"/>
      <c r="G90" s="78"/>
    </row>
    <row r="91" spans="1:7" ht="12" customHeight="1">
      <c r="A91" s="81"/>
      <c r="B91" s="100" t="s">
        <v>54</v>
      </c>
      <c r="C91" s="74">
        <v>0</v>
      </c>
      <c r="D91" s="101">
        <v>0</v>
      </c>
      <c r="E91" s="71"/>
      <c r="F91" s="71"/>
      <c r="G91" s="78"/>
    </row>
    <row r="92" spans="1:7" ht="12" customHeight="1">
      <c r="A92" s="81"/>
      <c r="B92" s="100" t="s">
        <v>55</v>
      </c>
      <c r="C92" s="73">
        <f>G44</f>
        <v>392000</v>
      </c>
      <c r="D92" s="101">
        <f>(C92/C96)</f>
        <v>8.930586221221784E-2</v>
      </c>
      <c r="E92" s="71"/>
      <c r="F92" s="71"/>
      <c r="G92" s="78"/>
    </row>
    <row r="93" spans="1:7" ht="12" customHeight="1">
      <c r="A93" s="81"/>
      <c r="B93" s="100" t="s">
        <v>28</v>
      </c>
      <c r="C93" s="73">
        <f>G66</f>
        <v>2846290</v>
      </c>
      <c r="D93" s="101">
        <f>(C93/C96)</f>
        <v>0.6484448534592181</v>
      </c>
      <c r="E93" s="71"/>
      <c r="F93" s="71"/>
      <c r="G93" s="78"/>
    </row>
    <row r="94" spans="1:7" ht="12" customHeight="1">
      <c r="A94" s="81"/>
      <c r="B94" s="100" t="s">
        <v>56</v>
      </c>
      <c r="C94" s="75">
        <f>G71</f>
        <v>129600</v>
      </c>
      <c r="D94" s="101">
        <f>(C94/C96)</f>
        <v>2.9525611588529163E-2</v>
      </c>
      <c r="E94" s="77"/>
      <c r="F94" s="77"/>
      <c r="G94" s="78"/>
    </row>
    <row r="95" spans="1:7" ht="12" customHeight="1">
      <c r="A95" s="81"/>
      <c r="B95" s="100" t="s">
        <v>57</v>
      </c>
      <c r="C95" s="75">
        <f>G74</f>
        <v>209019.5</v>
      </c>
      <c r="D95" s="101">
        <f>(C95/C96)</f>
        <v>4.7619047619047616E-2</v>
      </c>
      <c r="E95" s="77"/>
      <c r="F95" s="77"/>
      <c r="G95" s="78"/>
    </row>
    <row r="96" spans="1:7" ht="12.75" customHeight="1" thickBot="1">
      <c r="A96" s="81"/>
      <c r="B96" s="102" t="s">
        <v>58</v>
      </c>
      <c r="C96" s="103">
        <f>SUM(C90:C95)</f>
        <v>4389409.5</v>
      </c>
      <c r="D96" s="104">
        <f>SUM(D90:D95)</f>
        <v>1</v>
      </c>
      <c r="E96" s="77"/>
      <c r="F96" s="77"/>
      <c r="G96" s="78"/>
    </row>
    <row r="97" spans="1:7" ht="12" customHeight="1">
      <c r="A97" s="81"/>
      <c r="B97" s="96"/>
      <c r="C97" s="83"/>
      <c r="D97" s="83"/>
      <c r="E97" s="83"/>
      <c r="F97" s="83"/>
      <c r="G97" s="78"/>
    </row>
    <row r="98" spans="1:7" ht="12.75" customHeight="1">
      <c r="A98" s="81"/>
      <c r="B98" s="97"/>
      <c r="C98" s="83"/>
      <c r="D98" s="83"/>
      <c r="E98" s="83"/>
      <c r="F98" s="83"/>
      <c r="G98" s="78"/>
    </row>
    <row r="99" spans="1:7" ht="12" customHeight="1" thickBot="1">
      <c r="A99" s="70"/>
      <c r="B99" s="117"/>
      <c r="C99" s="118" t="s">
        <v>59</v>
      </c>
      <c r="D99" s="119"/>
      <c r="E99" s="120"/>
      <c r="F99" s="76"/>
      <c r="G99" s="78"/>
    </row>
    <row r="100" spans="1:7" ht="12" customHeight="1">
      <c r="A100" s="81"/>
      <c r="B100" s="121" t="s">
        <v>77</v>
      </c>
      <c r="C100" s="122">
        <v>15000</v>
      </c>
      <c r="D100" s="122">
        <v>18000</v>
      </c>
      <c r="E100" s="123">
        <v>22000</v>
      </c>
      <c r="F100" s="116"/>
      <c r="G100" s="79"/>
    </row>
    <row r="101" spans="1:7" ht="12.75" customHeight="1" thickBot="1">
      <c r="A101" s="81"/>
      <c r="B101" s="102" t="s">
        <v>78</v>
      </c>
      <c r="C101" s="103">
        <v>350</v>
      </c>
      <c r="D101" s="103">
        <v>400</v>
      </c>
      <c r="E101" s="124">
        <v>450</v>
      </c>
      <c r="F101" s="116"/>
      <c r="G101" s="79"/>
    </row>
    <row r="102" spans="1:7" ht="15.6" customHeight="1">
      <c r="A102" s="81"/>
      <c r="B102" s="107" t="s">
        <v>60</v>
      </c>
      <c r="C102" s="80"/>
      <c r="D102" s="80"/>
      <c r="E102" s="80"/>
      <c r="F102" s="80"/>
      <c r="G102" s="80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2B166A-9105-4B2A-8481-87BB5FC62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D8A1AD-6A3A-49A9-AA3A-E0E7029AFB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C4BF2-DA8F-4819-BB5D-E9ACDFB924A2}">
  <ds:schemaRefs>
    <ds:schemaRef ds:uri="http://purl.org/dc/dcmitype/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5dbce2d-49dc-4afe-a5b0-d7fb7a901161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2022-06-24T15:45:04Z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