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Talgante\"/>
    </mc:Choice>
  </mc:AlternateContent>
  <bookViews>
    <workbookView xWindow="0" yWindow="0" windowWidth="25200" windowHeight="11385"/>
  </bookViews>
  <sheets>
    <sheet name="PAPA TEMPRA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" l="1"/>
  <c r="G67" i="1" l="1"/>
  <c r="G66" i="1"/>
  <c r="G69" i="1" l="1"/>
  <c r="G12" i="1"/>
  <c r="D98" i="1" l="1"/>
  <c r="G51" i="1"/>
  <c r="G52" i="1"/>
  <c r="G53" i="1"/>
  <c r="G55" i="1"/>
  <c r="G56" i="1"/>
  <c r="G58" i="1"/>
  <c r="G60" i="1"/>
  <c r="G61" i="1"/>
  <c r="G49" i="1"/>
  <c r="C92" i="1"/>
  <c r="G35" i="1"/>
  <c r="G36" i="1"/>
  <c r="G37" i="1"/>
  <c r="G38" i="1"/>
  <c r="G39" i="1"/>
  <c r="G40" i="1"/>
  <c r="G41" i="1"/>
  <c r="G42" i="1"/>
  <c r="G43" i="1"/>
  <c r="G44" i="1"/>
  <c r="G34" i="1"/>
  <c r="G22" i="1"/>
  <c r="G23" i="1"/>
  <c r="G24" i="1"/>
  <c r="G21" i="1"/>
  <c r="G45" i="1" l="1"/>
  <c r="C90" i="1" s="1"/>
  <c r="G25" i="1"/>
  <c r="C88" i="1" s="1"/>
  <c r="G30" i="1"/>
  <c r="G74" i="1"/>
  <c r="G62" i="1" l="1"/>
  <c r="G71" i="1" l="1"/>
  <c r="G72" i="1" s="1"/>
  <c r="C91" i="1"/>
  <c r="G73" i="1" l="1"/>
  <c r="D99" i="1" s="1"/>
  <c r="C93" i="1"/>
  <c r="E99" i="1" l="1"/>
  <c r="G75" i="1"/>
  <c r="C99" i="1"/>
  <c r="C94" i="1"/>
  <c r="D91" i="1" l="1"/>
  <c r="D90" i="1"/>
  <c r="D88" i="1"/>
  <c r="D92" i="1"/>
  <c r="D93" i="1"/>
  <c r="D94" i="1" l="1"/>
</calcChain>
</file>

<file path=xl/sharedStrings.xml><?xml version="1.0" encoding="utf-8"?>
<sst xmlns="http://schemas.openxmlformats.org/spreadsheetml/2006/main" count="189" uniqueCount="122">
  <si>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</si>
  <si>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</si>
  <si>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</si>
  <si>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</si>
  <si>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</si>
  <si>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</si>
  <si>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</si>
  <si>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</si>
  <si>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</si>
  <si>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</si>
  <si>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</si>
  <si>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</si>
  <si>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</si>
  <si>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</si>
  <si>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</si>
  <si>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</si>
  <si>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</si>
  <si>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</si>
  <si>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</si>
  <si>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</si>
  <si>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</si>
  <si>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</si>
  <si>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</si>
  <si>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</si>
  <si>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</si>
  <si>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</si>
  <si>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</si>
  <si>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</si>
  <si>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</si>
  <si>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</si>
  <si>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</si>
  <si>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</si>
  <si>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</si>
  <si>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</si>
  <si>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</si>
  <si>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</si>
  <si>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</si>
  <si>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</si>
  <si>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</si>
  <si>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</si>
  <si>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</si>
  <si>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</si>
  <si>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</si>
  <si>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</si>
  <si>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</si>
  <si>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</si>
  <si>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</si>
  <si>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</si>
  <si>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</si>
  <si>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</si>
  <si>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</si>
  <si>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</si>
  <si>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</si>
  <si>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</si>
  <si>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</si>
  <si>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</si>
  <si>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</si>
  <si>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</si>
  <si>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</si>
  <si>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</si>
  <si>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PAPA TEMPRANA</t>
  </si>
  <si>
    <t>ASTERIX</t>
  </si>
  <si>
    <t>MEDIO</t>
  </si>
  <si>
    <t>METROPOLITANA</t>
  </si>
  <si>
    <t>TALAGANTE</t>
  </si>
  <si>
    <t>Dic -Ene</t>
  </si>
  <si>
    <t>MERCADO INTERNO</t>
  </si>
  <si>
    <t>Nov-Dic</t>
  </si>
  <si>
    <t>NO HAY</t>
  </si>
  <si>
    <t>RENDIMIENTO (Kg/Há.)</t>
  </si>
  <si>
    <t>PRECIO ESPERADO ($/kg)</t>
  </si>
  <si>
    <t>Aplicación Fertilizante</t>
  </si>
  <si>
    <t>Sep-Oct</t>
  </si>
  <si>
    <t>Aplicación AgroquÍmicos</t>
  </si>
  <si>
    <t>Riegos</t>
  </si>
  <si>
    <t>Sep-Nov</t>
  </si>
  <si>
    <t>Cosecha</t>
  </si>
  <si>
    <t xml:space="preserve"> </t>
  </si>
  <si>
    <t xml:space="preserve">Arado cincel </t>
  </si>
  <si>
    <t xml:space="preserve">Rastra </t>
  </si>
  <si>
    <t>Ago-Sept</t>
  </si>
  <si>
    <t>Tractor acequiador</t>
  </si>
  <si>
    <t>Tractor sembradora</t>
  </si>
  <si>
    <t>Tractor arado surcador aporca</t>
  </si>
  <si>
    <t>Tractor con pulverizador c/barra (herbicida)</t>
  </si>
  <si>
    <t>Sep- Nov</t>
  </si>
  <si>
    <t>Tractor con coloso</t>
  </si>
  <si>
    <t>Tractor con pulverizador c/barra (insect.-fungicida)</t>
  </si>
  <si>
    <t>Cosechadora</t>
  </si>
  <si>
    <t>Tractor coloso cosecha</t>
  </si>
  <si>
    <t>Tracto con rastra (picado e incorporación de rastrojo)</t>
  </si>
  <si>
    <t>FERTILIZANTE</t>
  </si>
  <si>
    <t>Urea</t>
  </si>
  <si>
    <t>Sept - Oct</t>
  </si>
  <si>
    <t>Fosfato diamonico</t>
  </si>
  <si>
    <t>Sept</t>
  </si>
  <si>
    <t>Mezcla Papa</t>
  </si>
  <si>
    <t>FUNGICIDA</t>
  </si>
  <si>
    <t>Curzate M8</t>
  </si>
  <si>
    <t>Oct- Nov</t>
  </si>
  <si>
    <t>Manzate</t>
  </si>
  <si>
    <t>HERBICIDA</t>
  </si>
  <si>
    <t>INSECTICIDA</t>
  </si>
  <si>
    <t>Puzzle 200 SL</t>
  </si>
  <si>
    <t>Coragen</t>
  </si>
  <si>
    <t>Nov- Dic</t>
  </si>
  <si>
    <t>Ago</t>
  </si>
  <si>
    <t>Lt</t>
  </si>
  <si>
    <t>Hilo para coser sacos</t>
  </si>
  <si>
    <t>Sacos plasticos</t>
  </si>
  <si>
    <t>ESCENARIOS COSTO UNITARIO  ($/kg)</t>
  </si>
  <si>
    <t>Rendimiento (kg/hà)</t>
  </si>
  <si>
    <t>Costo unitario ($/kg) (*)</t>
  </si>
  <si>
    <t>Dic</t>
  </si>
  <si>
    <t>Ene.</t>
  </si>
  <si>
    <t>Feb.</t>
  </si>
  <si>
    <t>Oct</t>
  </si>
  <si>
    <t>May</t>
  </si>
  <si>
    <t>Talagante</t>
  </si>
  <si>
    <t>SENCOR 480 SC 5 L</t>
  </si>
  <si>
    <t>Dic-Mar</t>
  </si>
  <si>
    <t>Traslado a mercado mayorista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</si>
</sst>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6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20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7" borderId="21" xfId="0" applyFont="1" applyFill="1" applyBorder="1" applyAlignment="1"/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2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164" fontId="1" fillId="6" borderId="31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8" borderId="34" xfId="0" applyNumberFormat="1" applyFont="1" applyFill="1" applyBorder="1" applyAlignment="1">
      <alignment vertical="center"/>
    </xf>
    <xf numFmtId="165" fontId="12" fillId="8" borderId="35" xfId="0" applyNumberFormat="1" applyFont="1" applyFill="1" applyBorder="1" applyAlignment="1">
      <alignment vertical="center"/>
    </xf>
    <xf numFmtId="9" fontId="12" fillId="8" borderId="36" xfId="0" applyNumberFormat="1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37" xfId="0" applyNumberFormat="1" applyFont="1" applyFill="1" applyBorder="1" applyAlignment="1">
      <alignment vertical="center"/>
    </xf>
    <xf numFmtId="0" fontId="14" fillId="2" borderId="38" xfId="0" applyFont="1" applyFill="1" applyBorder="1" applyAlignment="1"/>
    <xf numFmtId="0" fontId="14" fillId="2" borderId="39" xfId="0" applyFont="1" applyFill="1" applyBorder="1" applyAlignment="1"/>
    <xf numFmtId="49" fontId="14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49" fontId="14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0" fontId="14" fillId="2" borderId="44" xfId="0" applyFont="1" applyFill="1" applyBorder="1" applyAlignment="1"/>
    <xf numFmtId="0" fontId="12" fillId="7" borderId="21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 wrapText="1"/>
    </xf>
    <xf numFmtId="3" fontId="8" fillId="3" borderId="20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vertical="center"/>
    </xf>
    <xf numFmtId="49" fontId="12" fillId="8" borderId="48" xfId="0" applyNumberFormat="1" applyFont="1" applyFill="1" applyBorder="1" applyAlignment="1">
      <alignment vertical="center"/>
    </xf>
    <xf numFmtId="49" fontId="14" fillId="8" borderId="49" xfId="0" applyNumberFormat="1" applyFont="1" applyFill="1" applyBorder="1" applyAlignment="1"/>
    <xf numFmtId="0" fontId="14" fillId="9" borderId="52" xfId="0" applyFont="1" applyFill="1" applyBorder="1" applyAlignment="1"/>
    <xf numFmtId="3" fontId="12" fillId="8" borderId="46" xfId="0" applyNumberFormat="1" applyFont="1" applyFill="1" applyBorder="1" applyAlignment="1">
      <alignment vertical="center"/>
    </xf>
    <xf numFmtId="166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17" fontId="19" fillId="0" borderId="53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0" fontId="20" fillId="0" borderId="0" xfId="0" applyNumberFormat="1" applyFont="1" applyAlignment="1"/>
    <xf numFmtId="0" fontId="0" fillId="0" borderId="10" xfId="0" applyFont="1" applyFill="1" applyBorder="1" applyAlignment="1"/>
    <xf numFmtId="0" fontId="0" fillId="0" borderId="0" xfId="0" applyNumberFormat="1" applyFont="1" applyFill="1" applyAlignment="1"/>
    <xf numFmtId="49" fontId="4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/>
    <xf numFmtId="3" fontId="4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/>
    <xf numFmtId="0" fontId="21" fillId="0" borderId="0" xfId="0" applyNumberFormat="1" applyFont="1" applyFill="1" applyAlignment="1"/>
    <xf numFmtId="0" fontId="21" fillId="0" borderId="0" xfId="0" applyFont="1" applyFill="1" applyAlignment="1"/>
    <xf numFmtId="49" fontId="22" fillId="0" borderId="6" xfId="0" applyNumberFormat="1" applyFont="1" applyFill="1" applyBorder="1" applyAlignment="1">
      <alignment horizontal="left" vertical="center" wrapText="1"/>
    </xf>
    <xf numFmtId="49" fontId="23" fillId="0" borderId="6" xfId="0" applyNumberFormat="1" applyFont="1" applyFill="1" applyBorder="1" applyAlignment="1">
      <alignment horizontal="center"/>
    </xf>
    <xf numFmtId="0" fontId="23" fillId="0" borderId="6" xfId="0" applyNumberFormat="1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 vertical="center" wrapText="1"/>
    </xf>
    <xf numFmtId="3" fontId="23" fillId="0" borderId="6" xfId="0" applyNumberFormat="1" applyFont="1" applyFill="1" applyBorder="1" applyAlignment="1">
      <alignment horizont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center" vertical="center" wrapText="1"/>
    </xf>
    <xf numFmtId="49" fontId="23" fillId="0" borderId="6" xfId="0" applyNumberFormat="1" applyFont="1" applyFill="1" applyBorder="1" applyAlignment="1">
      <alignment horizontal="left" vertical="center" wrapText="1"/>
    </xf>
    <xf numFmtId="49" fontId="23" fillId="0" borderId="6" xfId="0" applyNumberFormat="1" applyFont="1" applyFill="1" applyBorder="1" applyAlignment="1"/>
    <xf numFmtId="3" fontId="23" fillId="0" borderId="6" xfId="0" applyNumberFormat="1" applyFont="1" applyFill="1" applyBorder="1" applyAlignment="1">
      <alignment horizontal="center"/>
    </xf>
    <xf numFmtId="49" fontId="22" fillId="0" borderId="6" xfId="0" applyNumberFormat="1" applyFont="1" applyFill="1" applyBorder="1" applyAlignment="1"/>
    <xf numFmtId="0" fontId="23" fillId="0" borderId="6" xfId="0" applyFont="1" applyFill="1" applyBorder="1" applyAlignment="1">
      <alignment horizontal="center"/>
    </xf>
    <xf numFmtId="49" fontId="23" fillId="0" borderId="19" xfId="0" applyNumberFormat="1" applyFont="1" applyFill="1" applyBorder="1" applyAlignment="1"/>
    <xf numFmtId="49" fontId="23" fillId="0" borderId="19" xfId="0" applyNumberFormat="1" applyFont="1" applyFill="1" applyBorder="1" applyAlignment="1">
      <alignment horizontal="center"/>
    </xf>
    <xf numFmtId="0" fontId="23" fillId="0" borderId="19" xfId="0" applyNumberFormat="1" applyFont="1" applyFill="1" applyBorder="1" applyAlignment="1">
      <alignment horizontal="center"/>
    </xf>
    <xf numFmtId="3" fontId="23" fillId="0" borderId="19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50" xfId="0" applyNumberFormat="1" applyFont="1" applyFill="1" applyBorder="1" applyAlignment="1">
      <alignment horizontal="center" vertical="center"/>
    </xf>
    <xf numFmtId="49" fontId="17" fillId="9" borderId="51" xfId="0" applyNumberFormat="1" applyFont="1" applyFill="1" applyBorder="1" applyAlignment="1">
      <alignment horizontal="center" vertical="center"/>
    </xf>
    <xf numFmtId="49" fontId="17" fillId="9" borderId="52" xfId="0" applyNumberFormat="1" applyFont="1" applyFill="1" applyBorder="1" applyAlignment="1">
      <alignment horizontal="center" vertical="center"/>
    </xf>
    <xf numFmtId="49" fontId="17" fillId="9" borderId="50" xfId="0" applyNumberFormat="1" applyFont="1" applyFill="1" applyBorder="1" applyAlignment="1">
      <alignment vertical="center"/>
    </xf>
    <xf numFmtId="0" fontId="12" fillId="9" borderId="5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180975</xdr:rowOff>
    </xdr:from>
    <xdr:to>
      <xdr:col>7</xdr:col>
      <xdr:colOff>19050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80975"/>
          <a:ext cx="61722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100"/>
  <sheetViews>
    <sheetView showGridLines="0" tabSelected="1" topLeftCell="A49" workbookViewId="0">
      <selection activeCell="L67" sqref="L6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5.28515625" style="1" customWidth="1"/>
    <col min="3" max="3" width="16.5703125" style="1" customWidth="1"/>
    <col min="4" max="4" width="10.28515625" style="1" customWidth="1"/>
    <col min="5" max="5" width="12.42578125" style="1" customWidth="1"/>
    <col min="6" max="6" width="12.85546875" style="1" customWidth="1"/>
    <col min="7" max="7" width="14.7109375" style="1" customWidth="1"/>
    <col min="8" max="238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</row>
    <row r="2" spans="1:8" ht="15" customHeight="1" x14ac:dyDescent="0.25">
      <c r="A2" s="2"/>
      <c r="B2" s="2"/>
      <c r="C2" s="2"/>
      <c r="D2" s="2"/>
      <c r="E2" s="2"/>
      <c r="F2" s="2"/>
      <c r="G2" s="2"/>
    </row>
    <row r="3" spans="1:8" ht="15" customHeight="1" x14ac:dyDescent="0.25">
      <c r="A3" s="2"/>
      <c r="B3" s="2"/>
      <c r="C3" s="2"/>
      <c r="D3" s="2"/>
      <c r="E3" s="2"/>
      <c r="F3" s="2"/>
      <c r="G3" s="2"/>
    </row>
    <row r="4" spans="1:8" ht="15" customHeight="1" x14ac:dyDescent="0.25">
      <c r="A4" s="2"/>
      <c r="B4" s="2"/>
      <c r="C4" s="2"/>
      <c r="D4" s="2"/>
      <c r="E4" s="2"/>
      <c r="F4" s="2"/>
      <c r="G4" s="2"/>
    </row>
    <row r="5" spans="1:8" ht="15" customHeight="1" x14ac:dyDescent="0.25">
      <c r="A5" s="2"/>
      <c r="B5" s="2"/>
      <c r="C5" s="2"/>
      <c r="D5" s="2"/>
      <c r="E5" s="2"/>
      <c r="F5" s="2"/>
      <c r="G5" s="2"/>
    </row>
    <row r="6" spans="1:8" ht="15" customHeight="1" x14ac:dyDescent="0.25">
      <c r="A6" s="2"/>
      <c r="B6" s="2"/>
      <c r="C6" s="2"/>
      <c r="D6" s="2"/>
      <c r="E6" s="2"/>
      <c r="F6" s="2"/>
      <c r="G6" s="2"/>
    </row>
    <row r="7" spans="1:8" ht="15" customHeight="1" x14ac:dyDescent="0.25">
      <c r="A7" s="2"/>
      <c r="B7" s="2"/>
      <c r="C7" s="2"/>
      <c r="D7" s="2"/>
      <c r="E7" s="2"/>
      <c r="F7" s="2"/>
      <c r="G7" s="2"/>
    </row>
    <row r="8" spans="1:8" ht="15" customHeight="1" x14ac:dyDescent="0.25">
      <c r="A8" s="2"/>
      <c r="B8" s="3"/>
      <c r="C8" s="4"/>
      <c r="D8" s="2"/>
      <c r="E8" s="4"/>
      <c r="F8" s="4"/>
      <c r="G8" s="4"/>
    </row>
    <row r="9" spans="1:8" ht="12" customHeight="1" x14ac:dyDescent="0.25">
      <c r="A9" s="5"/>
      <c r="B9" s="6" t="s">
        <v>0</v>
      </c>
      <c r="C9" s="7" t="s">
        <v>60</v>
      </c>
      <c r="D9" s="8"/>
      <c r="E9" s="154" t="s">
        <v>69</v>
      </c>
      <c r="F9" s="155"/>
      <c r="G9" s="124">
        <v>29000</v>
      </c>
    </row>
    <row r="10" spans="1:8" ht="22.5" customHeight="1" x14ac:dyDescent="0.25">
      <c r="A10" s="5"/>
      <c r="B10" s="9" t="s">
        <v>1</v>
      </c>
      <c r="C10" s="107" t="s">
        <v>61</v>
      </c>
      <c r="D10" s="10"/>
      <c r="E10" s="167" t="s">
        <v>2</v>
      </c>
      <c r="F10" s="168"/>
      <c r="G10" s="107" t="s">
        <v>65</v>
      </c>
    </row>
    <row r="11" spans="1:8" ht="18" customHeight="1" x14ac:dyDescent="0.25">
      <c r="A11" s="5"/>
      <c r="B11" s="9" t="s">
        <v>3</v>
      </c>
      <c r="C11" s="12" t="s">
        <v>62</v>
      </c>
      <c r="D11" s="10"/>
      <c r="E11" s="156" t="s">
        <v>70</v>
      </c>
      <c r="F11" s="157"/>
      <c r="G11" s="123">
        <v>360</v>
      </c>
      <c r="H11" s="127" t="s">
        <v>77</v>
      </c>
    </row>
    <row r="12" spans="1:8" ht="11.25" customHeight="1" x14ac:dyDescent="0.25">
      <c r="A12" s="5"/>
      <c r="B12" s="9" t="s">
        <v>4</v>
      </c>
      <c r="C12" s="13" t="s">
        <v>63</v>
      </c>
      <c r="D12" s="10"/>
      <c r="E12" s="14" t="s">
        <v>5</v>
      </c>
      <c r="F12" s="15"/>
      <c r="G12" s="16">
        <f>G9*G11</f>
        <v>10440000</v>
      </c>
    </row>
    <row r="13" spans="1:8" ht="11.25" customHeight="1" x14ac:dyDescent="0.25">
      <c r="A13" s="5"/>
      <c r="B13" s="9" t="s">
        <v>6</v>
      </c>
      <c r="C13" s="12" t="s">
        <v>64</v>
      </c>
      <c r="D13" s="10"/>
      <c r="E13" s="156" t="s">
        <v>7</v>
      </c>
      <c r="F13" s="157"/>
      <c r="G13" s="12" t="s">
        <v>66</v>
      </c>
    </row>
    <row r="14" spans="1:8" ht="13.5" customHeight="1" x14ac:dyDescent="0.25">
      <c r="A14" s="5"/>
      <c r="B14" s="9" t="s">
        <v>8</v>
      </c>
      <c r="C14" s="126" t="s">
        <v>118</v>
      </c>
      <c r="D14" s="10"/>
      <c r="E14" s="156" t="s">
        <v>9</v>
      </c>
      <c r="F14" s="157"/>
      <c r="G14" s="12" t="s">
        <v>67</v>
      </c>
    </row>
    <row r="15" spans="1:8" ht="15" customHeight="1" x14ac:dyDescent="0.25">
      <c r="A15" s="5"/>
      <c r="B15" s="9" t="s">
        <v>10</v>
      </c>
      <c r="C15" s="125">
        <v>44726</v>
      </c>
      <c r="D15" s="10"/>
      <c r="E15" s="158" t="s">
        <v>11</v>
      </c>
      <c r="F15" s="159"/>
      <c r="G15" s="13" t="s">
        <v>68</v>
      </c>
    </row>
    <row r="16" spans="1:8" ht="12" customHeight="1" x14ac:dyDescent="0.25">
      <c r="A16" s="2"/>
      <c r="B16" s="17"/>
      <c r="C16" s="18"/>
      <c r="D16" s="19"/>
      <c r="E16" s="20"/>
      <c r="F16" s="20"/>
      <c r="G16" s="21"/>
    </row>
    <row r="17" spans="1:7" ht="12" customHeight="1" x14ac:dyDescent="0.25">
      <c r="A17" s="22"/>
      <c r="B17" s="160" t="s">
        <v>12</v>
      </c>
      <c r="C17" s="161"/>
      <c r="D17" s="161"/>
      <c r="E17" s="161"/>
      <c r="F17" s="161"/>
      <c r="G17" s="161"/>
    </row>
    <row r="18" spans="1:7" ht="12" customHeight="1" x14ac:dyDescent="0.25">
      <c r="A18" s="2"/>
      <c r="B18" s="23"/>
      <c r="C18" s="24"/>
      <c r="D18" s="24"/>
      <c r="E18" s="24"/>
      <c r="F18" s="25"/>
      <c r="G18" s="25"/>
    </row>
    <row r="19" spans="1:7" ht="12" customHeight="1" x14ac:dyDescent="0.25">
      <c r="A19" s="5"/>
      <c r="B19" s="26" t="s">
        <v>13</v>
      </c>
      <c r="C19" s="27"/>
      <c r="D19" s="28"/>
      <c r="E19" s="28"/>
      <c r="F19" s="28"/>
      <c r="G19" s="28"/>
    </row>
    <row r="20" spans="1:7" ht="24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7" ht="12.75" customHeight="1" x14ac:dyDescent="0.25">
      <c r="A21" s="22"/>
      <c r="B21" s="11" t="s">
        <v>71</v>
      </c>
      <c r="C21" s="30" t="s">
        <v>20</v>
      </c>
      <c r="D21" s="110">
        <v>2</v>
      </c>
      <c r="E21" s="30" t="s">
        <v>72</v>
      </c>
      <c r="F21" s="108">
        <v>30000</v>
      </c>
      <c r="G21" s="108">
        <f>D21*F21</f>
        <v>60000</v>
      </c>
    </row>
    <row r="22" spans="1:7" ht="12.75" customHeight="1" x14ac:dyDescent="0.25">
      <c r="A22" s="22"/>
      <c r="B22" s="106" t="s">
        <v>73</v>
      </c>
      <c r="C22" s="30" t="s">
        <v>20</v>
      </c>
      <c r="D22" s="110">
        <v>3</v>
      </c>
      <c r="E22" s="30" t="s">
        <v>72</v>
      </c>
      <c r="F22" s="108">
        <v>30000</v>
      </c>
      <c r="G22" s="108">
        <f t="shared" ref="G22:G24" si="0">D22*F22</f>
        <v>90000</v>
      </c>
    </row>
    <row r="23" spans="1:7" ht="12.75" customHeight="1" x14ac:dyDescent="0.25">
      <c r="A23" s="22"/>
      <c r="B23" s="106" t="s">
        <v>74</v>
      </c>
      <c r="C23" s="30" t="s">
        <v>20</v>
      </c>
      <c r="D23" s="110">
        <v>7</v>
      </c>
      <c r="E23" s="30" t="s">
        <v>75</v>
      </c>
      <c r="F23" s="108">
        <v>30000</v>
      </c>
      <c r="G23" s="108">
        <f t="shared" si="0"/>
        <v>210000</v>
      </c>
    </row>
    <row r="24" spans="1:7" ht="12.75" customHeight="1" x14ac:dyDescent="0.25">
      <c r="A24" s="22"/>
      <c r="B24" s="11" t="s">
        <v>76</v>
      </c>
      <c r="C24" s="30" t="s">
        <v>20</v>
      </c>
      <c r="D24" s="110">
        <v>42</v>
      </c>
      <c r="E24" s="30" t="s">
        <v>113</v>
      </c>
      <c r="F24" s="108">
        <v>30000</v>
      </c>
      <c r="G24" s="108">
        <f t="shared" si="0"/>
        <v>1260000</v>
      </c>
    </row>
    <row r="25" spans="1:7" ht="12.75" customHeight="1" x14ac:dyDescent="0.25">
      <c r="A25" s="22"/>
      <c r="B25" s="31" t="s">
        <v>21</v>
      </c>
      <c r="C25" s="32"/>
      <c r="D25" s="32"/>
      <c r="E25" s="32"/>
      <c r="F25" s="32"/>
      <c r="G25" s="109">
        <f>G21+G22+G23+G24</f>
        <v>1620000</v>
      </c>
    </row>
    <row r="26" spans="1:7" ht="12" customHeight="1" x14ac:dyDescent="0.25">
      <c r="A26" s="2"/>
      <c r="B26" s="23"/>
      <c r="C26" s="25"/>
      <c r="D26" s="25"/>
      <c r="E26" s="25"/>
      <c r="F26" s="33"/>
      <c r="G26" s="33"/>
    </row>
    <row r="27" spans="1:7" ht="12" customHeight="1" x14ac:dyDescent="0.25">
      <c r="A27" s="5"/>
      <c r="B27" s="34" t="s">
        <v>22</v>
      </c>
      <c r="C27" s="35"/>
      <c r="D27" s="36"/>
      <c r="E27" s="36"/>
      <c r="F27" s="37"/>
      <c r="G27" s="37"/>
    </row>
    <row r="28" spans="1:7" ht="24" customHeight="1" x14ac:dyDescent="0.25">
      <c r="A28" s="5"/>
      <c r="B28" s="38" t="s">
        <v>14</v>
      </c>
      <c r="C28" s="39" t="s">
        <v>15</v>
      </c>
      <c r="D28" s="39" t="s">
        <v>16</v>
      </c>
      <c r="E28" s="38" t="s">
        <v>17</v>
      </c>
      <c r="F28" s="39" t="s">
        <v>18</v>
      </c>
      <c r="G28" s="38" t="s">
        <v>19</v>
      </c>
    </row>
    <row r="29" spans="1:7" ht="12" customHeight="1" x14ac:dyDescent="0.25">
      <c r="A29" s="5"/>
      <c r="B29" s="40" t="s">
        <v>77</v>
      </c>
      <c r="C29" s="41" t="s">
        <v>77</v>
      </c>
      <c r="D29" s="41" t="s">
        <v>77</v>
      </c>
      <c r="E29" s="41" t="s">
        <v>77</v>
      </c>
      <c r="F29" s="105" t="s">
        <v>77</v>
      </c>
      <c r="G29" s="111">
        <v>0</v>
      </c>
    </row>
    <row r="30" spans="1:7" ht="12" customHeight="1" x14ac:dyDescent="0.25">
      <c r="A30" s="5"/>
      <c r="B30" s="42" t="s">
        <v>23</v>
      </c>
      <c r="C30" s="43"/>
      <c r="D30" s="43"/>
      <c r="E30" s="43"/>
      <c r="F30" s="44"/>
      <c r="G30" s="112">
        <f>SUM(G29)</f>
        <v>0</v>
      </c>
    </row>
    <row r="31" spans="1:7" ht="12" customHeight="1" x14ac:dyDescent="0.25">
      <c r="A31" s="2"/>
      <c r="B31" s="45"/>
      <c r="C31" s="46"/>
      <c r="D31" s="46"/>
      <c r="E31" s="46"/>
      <c r="F31" s="47"/>
      <c r="G31" s="47"/>
    </row>
    <row r="32" spans="1:7" ht="12" customHeight="1" x14ac:dyDescent="0.25">
      <c r="A32" s="5"/>
      <c r="B32" s="34" t="s">
        <v>24</v>
      </c>
      <c r="C32" s="35"/>
      <c r="D32" s="36"/>
      <c r="E32" s="36"/>
      <c r="F32" s="37"/>
      <c r="G32" s="37"/>
    </row>
    <row r="33" spans="1:7" ht="24" customHeight="1" x14ac:dyDescent="0.25">
      <c r="A33" s="5"/>
      <c r="B33" s="48" t="s">
        <v>14</v>
      </c>
      <c r="C33" s="48" t="s">
        <v>15</v>
      </c>
      <c r="D33" s="48" t="s">
        <v>16</v>
      </c>
      <c r="E33" s="48" t="s">
        <v>17</v>
      </c>
      <c r="F33" s="49" t="s">
        <v>18</v>
      </c>
      <c r="G33" s="48" t="s">
        <v>19</v>
      </c>
    </row>
    <row r="34" spans="1:7" ht="12.75" customHeight="1" x14ac:dyDescent="0.25">
      <c r="A34" s="22"/>
      <c r="B34" s="11" t="s">
        <v>78</v>
      </c>
      <c r="C34" s="30" t="s">
        <v>25</v>
      </c>
      <c r="D34" s="110">
        <v>0.4</v>
      </c>
      <c r="E34" s="30" t="s">
        <v>117</v>
      </c>
      <c r="F34" s="108">
        <v>514560</v>
      </c>
      <c r="G34" s="108">
        <f>D34*F34</f>
        <v>205824</v>
      </c>
    </row>
    <row r="35" spans="1:7" ht="12.75" customHeight="1" x14ac:dyDescent="0.25">
      <c r="A35" s="22"/>
      <c r="B35" s="11" t="s">
        <v>79</v>
      </c>
      <c r="C35" s="30" t="s">
        <v>25</v>
      </c>
      <c r="D35" s="110">
        <v>0.4</v>
      </c>
      <c r="E35" s="30" t="s">
        <v>80</v>
      </c>
      <c r="F35" s="108">
        <v>257280</v>
      </c>
      <c r="G35" s="108">
        <f t="shared" ref="G35:G44" si="1">D35*F35</f>
        <v>102912</v>
      </c>
    </row>
    <row r="36" spans="1:7" ht="12.75" customHeight="1" x14ac:dyDescent="0.25">
      <c r="A36" s="22"/>
      <c r="B36" s="11" t="s">
        <v>81</v>
      </c>
      <c r="C36" s="30" t="s">
        <v>25</v>
      </c>
      <c r="D36" s="110">
        <v>0.1</v>
      </c>
      <c r="E36" s="30" t="s">
        <v>95</v>
      </c>
      <c r="F36" s="108">
        <v>160800</v>
      </c>
      <c r="G36" s="108">
        <f t="shared" si="1"/>
        <v>16080</v>
      </c>
    </row>
    <row r="37" spans="1:7" ht="12.75" customHeight="1" x14ac:dyDescent="0.25">
      <c r="A37" s="22"/>
      <c r="B37" s="11" t="s">
        <v>82</v>
      </c>
      <c r="C37" s="30" t="s">
        <v>25</v>
      </c>
      <c r="D37" s="110">
        <v>0.5</v>
      </c>
      <c r="E37" s="30" t="s">
        <v>95</v>
      </c>
      <c r="F37" s="108">
        <v>257280</v>
      </c>
      <c r="G37" s="108">
        <f t="shared" si="1"/>
        <v>128640</v>
      </c>
    </row>
    <row r="38" spans="1:7" ht="12.75" customHeight="1" x14ac:dyDescent="0.25">
      <c r="A38" s="22"/>
      <c r="B38" s="11" t="s">
        <v>83</v>
      </c>
      <c r="C38" s="30" t="s">
        <v>25</v>
      </c>
      <c r="D38" s="110">
        <v>0.3</v>
      </c>
      <c r="E38" s="30" t="s">
        <v>116</v>
      </c>
      <c r="F38" s="108">
        <v>209040</v>
      </c>
      <c r="G38" s="108">
        <f t="shared" si="1"/>
        <v>62712</v>
      </c>
    </row>
    <row r="39" spans="1:7" ht="12.75" customHeight="1" x14ac:dyDescent="0.25">
      <c r="A39" s="22"/>
      <c r="B39" s="11" t="s">
        <v>84</v>
      </c>
      <c r="C39" s="30" t="s">
        <v>25</v>
      </c>
      <c r="D39" s="110">
        <v>0.15</v>
      </c>
      <c r="E39" s="30" t="s">
        <v>85</v>
      </c>
      <c r="F39" s="108">
        <v>257280</v>
      </c>
      <c r="G39" s="108">
        <f t="shared" si="1"/>
        <v>38592</v>
      </c>
    </row>
    <row r="40" spans="1:7" ht="15" x14ac:dyDescent="0.25">
      <c r="A40" s="22"/>
      <c r="B40" s="11" t="s">
        <v>86</v>
      </c>
      <c r="C40" s="30" t="s">
        <v>25</v>
      </c>
      <c r="D40" s="110">
        <v>0.5</v>
      </c>
      <c r="E40" s="30" t="s">
        <v>85</v>
      </c>
      <c r="F40" s="108">
        <v>257280</v>
      </c>
      <c r="G40" s="108">
        <f t="shared" si="1"/>
        <v>128640</v>
      </c>
    </row>
    <row r="41" spans="1:7" ht="29.25" customHeight="1" x14ac:dyDescent="0.25">
      <c r="A41" s="22"/>
      <c r="B41" s="116" t="s">
        <v>87</v>
      </c>
      <c r="C41" s="30" t="s">
        <v>25</v>
      </c>
      <c r="D41" s="110">
        <v>0.5</v>
      </c>
      <c r="E41" s="30" t="s">
        <v>85</v>
      </c>
      <c r="F41" s="108">
        <v>257280</v>
      </c>
      <c r="G41" s="108">
        <f t="shared" si="1"/>
        <v>128640</v>
      </c>
    </row>
    <row r="42" spans="1:7" ht="15" x14ac:dyDescent="0.25">
      <c r="A42" s="22"/>
      <c r="B42" s="11" t="s">
        <v>88</v>
      </c>
      <c r="C42" s="30" t="s">
        <v>25</v>
      </c>
      <c r="D42" s="110">
        <v>0.15</v>
      </c>
      <c r="E42" s="30" t="s">
        <v>113</v>
      </c>
      <c r="F42" s="108">
        <v>257280</v>
      </c>
      <c r="G42" s="108">
        <f t="shared" si="1"/>
        <v>38592</v>
      </c>
    </row>
    <row r="43" spans="1:7" ht="12.75" customHeight="1" x14ac:dyDescent="0.25">
      <c r="A43" s="22"/>
      <c r="B43" s="11" t="s">
        <v>89</v>
      </c>
      <c r="C43" s="30" t="s">
        <v>25</v>
      </c>
      <c r="D43" s="110">
        <v>0.3</v>
      </c>
      <c r="E43" s="30" t="s">
        <v>114</v>
      </c>
      <c r="F43" s="108">
        <v>514560</v>
      </c>
      <c r="G43" s="108">
        <f t="shared" si="1"/>
        <v>154368</v>
      </c>
    </row>
    <row r="44" spans="1:7" ht="12.75" customHeight="1" x14ac:dyDescent="0.25">
      <c r="A44" s="22"/>
      <c r="B44" s="11" t="s">
        <v>90</v>
      </c>
      <c r="C44" s="30" t="s">
        <v>25</v>
      </c>
      <c r="D44" s="110">
        <v>0.5</v>
      </c>
      <c r="E44" s="30" t="s">
        <v>115</v>
      </c>
      <c r="F44" s="108">
        <v>514560</v>
      </c>
      <c r="G44" s="108">
        <f t="shared" si="1"/>
        <v>257280</v>
      </c>
    </row>
    <row r="45" spans="1:7" ht="12.75" customHeight="1" x14ac:dyDescent="0.25">
      <c r="A45" s="5"/>
      <c r="B45" s="50" t="s">
        <v>26</v>
      </c>
      <c r="C45" s="51"/>
      <c r="D45" s="51"/>
      <c r="E45" s="51"/>
      <c r="F45" s="51"/>
      <c r="G45" s="113">
        <f>G34+G35+G36+G37+G38+G39+G40+G41+G42+G43+G44</f>
        <v>1262280</v>
      </c>
    </row>
    <row r="46" spans="1:7" ht="12" customHeight="1" x14ac:dyDescent="0.25">
      <c r="A46" s="2"/>
      <c r="B46" s="45"/>
      <c r="C46" s="46"/>
      <c r="D46" s="46"/>
      <c r="E46" s="46"/>
      <c r="F46" s="47"/>
      <c r="G46" s="47"/>
    </row>
    <row r="47" spans="1:7" ht="12" customHeight="1" x14ac:dyDescent="0.25">
      <c r="A47" s="5"/>
      <c r="B47" s="34" t="s">
        <v>27</v>
      </c>
      <c r="C47" s="35"/>
      <c r="D47" s="36"/>
      <c r="E47" s="36"/>
      <c r="F47" s="37"/>
      <c r="G47" s="37"/>
    </row>
    <row r="48" spans="1:7" ht="24" customHeight="1" x14ac:dyDescent="0.25">
      <c r="A48" s="5"/>
      <c r="B48" s="49" t="s">
        <v>28</v>
      </c>
      <c r="C48" s="49" t="s">
        <v>29</v>
      </c>
      <c r="D48" s="49" t="s">
        <v>30</v>
      </c>
      <c r="E48" s="49" t="s">
        <v>17</v>
      </c>
      <c r="F48" s="49" t="s">
        <v>18</v>
      </c>
      <c r="G48" s="49" t="s">
        <v>19</v>
      </c>
    </row>
    <row r="49" spans="1:238" s="131" customFormat="1" ht="12.75" customHeight="1" x14ac:dyDescent="0.25">
      <c r="A49" s="128"/>
      <c r="B49" s="138" t="s">
        <v>31</v>
      </c>
      <c r="C49" s="139" t="s">
        <v>32</v>
      </c>
      <c r="D49" s="140">
        <v>3500</v>
      </c>
      <c r="E49" s="141" t="s">
        <v>106</v>
      </c>
      <c r="F49" s="142">
        <v>493.36499999999995</v>
      </c>
      <c r="G49" s="142">
        <f>D49*F49</f>
        <v>1726777.4999999998</v>
      </c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29"/>
      <c r="EM49" s="129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29"/>
      <c r="FF49" s="129"/>
      <c r="FG49" s="129"/>
      <c r="FH49" s="129"/>
      <c r="FI49" s="129"/>
      <c r="FJ49" s="129"/>
      <c r="FK49" s="129"/>
      <c r="FL49" s="129"/>
      <c r="FM49" s="129"/>
      <c r="FN49" s="129"/>
      <c r="FO49" s="129"/>
      <c r="FP49" s="129"/>
      <c r="FQ49" s="129"/>
      <c r="FR49" s="129"/>
      <c r="FS49" s="129"/>
      <c r="FT49" s="129"/>
      <c r="FU49" s="129"/>
      <c r="FV49" s="129"/>
      <c r="FW49" s="129"/>
      <c r="FX49" s="129"/>
      <c r="FY49" s="129"/>
      <c r="FZ49" s="129"/>
      <c r="GA49" s="129"/>
      <c r="GB49" s="129"/>
      <c r="GC49" s="129"/>
      <c r="GD49" s="129"/>
      <c r="GE49" s="129"/>
      <c r="GF49" s="129"/>
      <c r="GG49" s="129"/>
      <c r="GH49" s="129"/>
      <c r="GI49" s="129"/>
      <c r="GJ49" s="129"/>
      <c r="GK49" s="129"/>
      <c r="GL49" s="129"/>
      <c r="GM49" s="129"/>
      <c r="GN49" s="129"/>
      <c r="GO49" s="129"/>
      <c r="GP49" s="129"/>
      <c r="GQ49" s="129"/>
      <c r="GR49" s="129"/>
      <c r="GS49" s="129"/>
      <c r="GT49" s="129"/>
      <c r="GU49" s="129"/>
      <c r="GV49" s="129"/>
      <c r="GW49" s="129"/>
      <c r="GX49" s="129"/>
      <c r="GY49" s="129"/>
      <c r="GZ49" s="129"/>
      <c r="HA49" s="129"/>
      <c r="HB49" s="129"/>
      <c r="HC49" s="129"/>
      <c r="HD49" s="129"/>
      <c r="HE49" s="129"/>
      <c r="HF49" s="129"/>
      <c r="HG49" s="129"/>
      <c r="HH49" s="129"/>
      <c r="HI49" s="129"/>
      <c r="HJ49" s="129"/>
      <c r="HK49" s="129"/>
      <c r="HL49" s="129"/>
      <c r="HM49" s="129"/>
      <c r="HN49" s="129"/>
      <c r="HO49" s="129"/>
      <c r="HP49" s="129"/>
      <c r="HQ49" s="129"/>
      <c r="HR49" s="129"/>
      <c r="HS49" s="129"/>
      <c r="HT49" s="129"/>
      <c r="HU49" s="129"/>
      <c r="HV49" s="129"/>
      <c r="HW49" s="129"/>
      <c r="HX49" s="129"/>
      <c r="HY49" s="129"/>
      <c r="HZ49" s="129"/>
      <c r="IA49" s="129"/>
      <c r="IB49" s="129"/>
      <c r="IC49" s="129"/>
      <c r="ID49" s="129"/>
    </row>
    <row r="50" spans="1:238" s="131" customFormat="1" ht="12.75" customHeight="1" x14ac:dyDescent="0.25">
      <c r="A50" s="128"/>
      <c r="B50" s="138" t="s">
        <v>91</v>
      </c>
      <c r="C50" s="143"/>
      <c r="D50" s="144"/>
      <c r="E50" s="141"/>
      <c r="F50" s="143"/>
      <c r="G50" s="142" t="s">
        <v>77</v>
      </c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129"/>
      <c r="FG50" s="129"/>
      <c r="FH50" s="129"/>
      <c r="FI50" s="129"/>
      <c r="FJ50" s="129"/>
      <c r="FK50" s="129"/>
      <c r="FL50" s="129"/>
      <c r="FM50" s="129"/>
      <c r="FN50" s="129"/>
      <c r="FO50" s="129"/>
      <c r="FP50" s="129"/>
      <c r="FQ50" s="129"/>
      <c r="FR50" s="129"/>
      <c r="FS50" s="129"/>
      <c r="FT50" s="129"/>
      <c r="FU50" s="129"/>
      <c r="FV50" s="129"/>
      <c r="FW50" s="129"/>
      <c r="FX50" s="129"/>
      <c r="FY50" s="129"/>
      <c r="FZ50" s="129"/>
      <c r="GA50" s="129"/>
      <c r="GB50" s="129"/>
      <c r="GC50" s="129"/>
      <c r="GD50" s="129"/>
      <c r="GE50" s="129"/>
      <c r="GF50" s="129"/>
      <c r="GG50" s="129"/>
      <c r="GH50" s="129"/>
      <c r="GI50" s="129"/>
      <c r="GJ50" s="129"/>
      <c r="GK50" s="129"/>
      <c r="GL50" s="129"/>
      <c r="GM50" s="129"/>
      <c r="GN50" s="129"/>
      <c r="GO50" s="129"/>
      <c r="GP50" s="129"/>
      <c r="GQ50" s="129"/>
      <c r="GR50" s="129"/>
      <c r="GS50" s="129"/>
      <c r="GT50" s="129"/>
      <c r="GU50" s="129"/>
      <c r="GV50" s="129"/>
      <c r="GW50" s="129"/>
      <c r="GX50" s="129"/>
      <c r="GY50" s="129"/>
      <c r="GZ50" s="129"/>
      <c r="HA50" s="129"/>
      <c r="HB50" s="129"/>
      <c r="HC50" s="129"/>
      <c r="HD50" s="129"/>
      <c r="HE50" s="129"/>
      <c r="HF50" s="129"/>
      <c r="HG50" s="129"/>
      <c r="HH50" s="129"/>
      <c r="HI50" s="129"/>
      <c r="HJ50" s="129"/>
      <c r="HK50" s="129"/>
      <c r="HL50" s="129"/>
      <c r="HM50" s="129"/>
      <c r="HN50" s="129"/>
      <c r="HO50" s="129"/>
      <c r="HP50" s="129"/>
      <c r="HQ50" s="129"/>
      <c r="HR50" s="129"/>
      <c r="HS50" s="129"/>
      <c r="HT50" s="129"/>
      <c r="HU50" s="129"/>
      <c r="HV50" s="129"/>
      <c r="HW50" s="129"/>
      <c r="HX50" s="129"/>
      <c r="HY50" s="129"/>
      <c r="HZ50" s="129"/>
      <c r="IA50" s="129"/>
      <c r="IB50" s="129"/>
      <c r="IC50" s="129"/>
      <c r="ID50" s="129"/>
    </row>
    <row r="51" spans="1:238" s="131" customFormat="1" ht="12.75" customHeight="1" x14ac:dyDescent="0.25">
      <c r="A51" s="128"/>
      <c r="B51" s="145" t="s">
        <v>92</v>
      </c>
      <c r="C51" s="139" t="s">
        <v>32</v>
      </c>
      <c r="D51" s="140">
        <v>250</v>
      </c>
      <c r="E51" s="141" t="s">
        <v>93</v>
      </c>
      <c r="F51" s="142">
        <v>1188</v>
      </c>
      <c r="G51" s="142">
        <f t="shared" ref="G51:G61" si="2">D51*F51</f>
        <v>297000</v>
      </c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129"/>
      <c r="FI51" s="129"/>
      <c r="FJ51" s="129"/>
      <c r="FK51" s="129"/>
      <c r="FL51" s="129"/>
      <c r="FM51" s="129"/>
      <c r="FN51" s="129"/>
      <c r="FO51" s="129"/>
      <c r="FP51" s="129"/>
      <c r="FQ51" s="129"/>
      <c r="FR51" s="129"/>
      <c r="FS51" s="129"/>
      <c r="FT51" s="129"/>
      <c r="FU51" s="129"/>
      <c r="FV51" s="129"/>
      <c r="FW51" s="129"/>
      <c r="FX51" s="129"/>
      <c r="FY51" s="129"/>
      <c r="FZ51" s="129"/>
      <c r="GA51" s="129"/>
      <c r="GB51" s="129"/>
      <c r="GC51" s="129"/>
      <c r="GD51" s="129"/>
      <c r="GE51" s="129"/>
      <c r="GF51" s="129"/>
      <c r="GG51" s="129"/>
      <c r="GH51" s="129"/>
      <c r="GI51" s="129"/>
      <c r="GJ51" s="129"/>
      <c r="GK51" s="129"/>
      <c r="GL51" s="129"/>
      <c r="GM51" s="129"/>
      <c r="GN51" s="129"/>
      <c r="GO51" s="129"/>
      <c r="GP51" s="129"/>
      <c r="GQ51" s="129"/>
      <c r="GR51" s="129"/>
      <c r="GS51" s="129"/>
      <c r="GT51" s="129"/>
      <c r="GU51" s="129"/>
      <c r="GV51" s="129"/>
      <c r="GW51" s="129"/>
      <c r="GX51" s="129"/>
      <c r="GY51" s="129"/>
      <c r="GZ51" s="129"/>
      <c r="HA51" s="129"/>
      <c r="HB51" s="129"/>
      <c r="HC51" s="129"/>
      <c r="HD51" s="129"/>
      <c r="HE51" s="129"/>
      <c r="HF51" s="129"/>
      <c r="HG51" s="129"/>
      <c r="HH51" s="129"/>
      <c r="HI51" s="129"/>
      <c r="HJ51" s="129"/>
      <c r="HK51" s="129"/>
      <c r="HL51" s="129"/>
      <c r="HM51" s="129"/>
      <c r="HN51" s="129"/>
      <c r="HO51" s="129"/>
      <c r="HP51" s="129"/>
      <c r="HQ51" s="129"/>
      <c r="HR51" s="129"/>
      <c r="HS51" s="129"/>
      <c r="HT51" s="129"/>
      <c r="HU51" s="129"/>
      <c r="HV51" s="129"/>
      <c r="HW51" s="129"/>
      <c r="HX51" s="129"/>
      <c r="HY51" s="129"/>
      <c r="HZ51" s="129"/>
      <c r="IA51" s="129"/>
      <c r="IB51" s="129"/>
      <c r="IC51" s="129"/>
      <c r="ID51" s="129"/>
    </row>
    <row r="52" spans="1:238" s="131" customFormat="1" ht="12.75" customHeight="1" x14ac:dyDescent="0.25">
      <c r="A52" s="128"/>
      <c r="B52" s="145" t="s">
        <v>94</v>
      </c>
      <c r="C52" s="139" t="s">
        <v>32</v>
      </c>
      <c r="D52" s="140">
        <v>200</v>
      </c>
      <c r="E52" s="141" t="s">
        <v>95</v>
      </c>
      <c r="F52" s="142">
        <v>1216</v>
      </c>
      <c r="G52" s="142">
        <f t="shared" si="2"/>
        <v>243200</v>
      </c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H52" s="129"/>
      <c r="FI52" s="129"/>
      <c r="FJ52" s="129"/>
      <c r="FK52" s="129"/>
      <c r="FL52" s="129"/>
      <c r="FM52" s="129"/>
      <c r="FN52" s="129"/>
      <c r="FO52" s="129"/>
      <c r="FP52" s="129"/>
      <c r="FQ52" s="129"/>
      <c r="FR52" s="129"/>
      <c r="FS52" s="129"/>
      <c r="FT52" s="129"/>
      <c r="FU52" s="129"/>
      <c r="FV52" s="129"/>
      <c r="FW52" s="129"/>
      <c r="FX52" s="129"/>
      <c r="FY52" s="129"/>
      <c r="FZ52" s="129"/>
      <c r="GA52" s="129"/>
      <c r="GB52" s="129"/>
      <c r="GC52" s="129"/>
      <c r="GD52" s="129"/>
      <c r="GE52" s="129"/>
      <c r="GF52" s="129"/>
      <c r="GG52" s="129"/>
      <c r="GH52" s="129"/>
      <c r="GI52" s="129"/>
      <c r="GJ52" s="129"/>
      <c r="GK52" s="129"/>
      <c r="GL52" s="129"/>
      <c r="GM52" s="129"/>
      <c r="GN52" s="129"/>
      <c r="GO52" s="129"/>
      <c r="GP52" s="129"/>
      <c r="GQ52" s="129"/>
      <c r="GR52" s="129"/>
      <c r="GS52" s="129"/>
      <c r="GT52" s="129"/>
      <c r="GU52" s="129"/>
      <c r="GV52" s="129"/>
      <c r="GW52" s="129"/>
      <c r="GX52" s="129"/>
      <c r="GY52" s="129"/>
      <c r="GZ52" s="129"/>
      <c r="HA52" s="129"/>
      <c r="HB52" s="129"/>
      <c r="HC52" s="129"/>
      <c r="HD52" s="129"/>
      <c r="HE52" s="129"/>
      <c r="HF52" s="129"/>
      <c r="HG52" s="129"/>
      <c r="HH52" s="129"/>
      <c r="HI52" s="129"/>
      <c r="HJ52" s="129"/>
      <c r="HK52" s="129"/>
      <c r="HL52" s="129"/>
      <c r="HM52" s="129"/>
      <c r="HN52" s="129"/>
      <c r="HO52" s="129"/>
      <c r="HP52" s="129"/>
      <c r="HQ52" s="129"/>
      <c r="HR52" s="129"/>
      <c r="HS52" s="129"/>
      <c r="HT52" s="129"/>
      <c r="HU52" s="129"/>
      <c r="HV52" s="129"/>
      <c r="HW52" s="129"/>
      <c r="HX52" s="129"/>
      <c r="HY52" s="129"/>
      <c r="HZ52" s="129"/>
      <c r="IA52" s="129"/>
      <c r="IB52" s="129"/>
      <c r="IC52" s="129"/>
      <c r="ID52" s="129"/>
    </row>
    <row r="53" spans="1:238" s="131" customFormat="1" ht="12.75" customHeight="1" x14ac:dyDescent="0.25">
      <c r="A53" s="128"/>
      <c r="B53" s="146" t="s">
        <v>96</v>
      </c>
      <c r="C53" s="139" t="s">
        <v>32</v>
      </c>
      <c r="D53" s="140">
        <v>300</v>
      </c>
      <c r="E53" s="139" t="s">
        <v>95</v>
      </c>
      <c r="F53" s="147">
        <v>1055.53</v>
      </c>
      <c r="G53" s="142">
        <f t="shared" si="2"/>
        <v>316659</v>
      </c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29"/>
      <c r="FJ53" s="129"/>
      <c r="FK53" s="129"/>
      <c r="FL53" s="129"/>
      <c r="FM53" s="129"/>
      <c r="FN53" s="129"/>
      <c r="FO53" s="129"/>
      <c r="FP53" s="129"/>
      <c r="FQ53" s="129"/>
      <c r="FR53" s="129"/>
      <c r="FS53" s="129"/>
      <c r="FT53" s="129"/>
      <c r="FU53" s="129"/>
      <c r="FV53" s="129"/>
      <c r="FW53" s="129"/>
      <c r="FX53" s="129"/>
      <c r="FY53" s="129"/>
      <c r="FZ53" s="129"/>
      <c r="GA53" s="129"/>
      <c r="GB53" s="129"/>
      <c r="GC53" s="129"/>
      <c r="GD53" s="129"/>
      <c r="GE53" s="129"/>
      <c r="GF53" s="129"/>
      <c r="GG53" s="129"/>
      <c r="GH53" s="129"/>
      <c r="GI53" s="129"/>
      <c r="GJ53" s="129"/>
      <c r="GK53" s="129"/>
      <c r="GL53" s="129"/>
      <c r="GM53" s="129"/>
      <c r="GN53" s="129"/>
      <c r="GO53" s="129"/>
      <c r="GP53" s="129"/>
      <c r="GQ53" s="129"/>
      <c r="GR53" s="129"/>
      <c r="GS53" s="129"/>
      <c r="GT53" s="129"/>
      <c r="GU53" s="129"/>
      <c r="GV53" s="129"/>
      <c r="GW53" s="129"/>
      <c r="GX53" s="129"/>
      <c r="GY53" s="129"/>
      <c r="GZ53" s="129"/>
      <c r="HA53" s="129"/>
      <c r="HB53" s="129"/>
      <c r="HC53" s="129"/>
      <c r="HD53" s="129"/>
      <c r="HE53" s="129"/>
      <c r="HF53" s="129"/>
      <c r="HG53" s="129"/>
      <c r="HH53" s="129"/>
      <c r="HI53" s="129"/>
      <c r="HJ53" s="129"/>
      <c r="HK53" s="129"/>
      <c r="HL53" s="129"/>
      <c r="HM53" s="129"/>
      <c r="HN53" s="129"/>
      <c r="HO53" s="129"/>
      <c r="HP53" s="129"/>
      <c r="HQ53" s="129"/>
      <c r="HR53" s="129"/>
      <c r="HS53" s="129"/>
      <c r="HT53" s="129"/>
      <c r="HU53" s="129"/>
      <c r="HV53" s="129"/>
      <c r="HW53" s="129"/>
      <c r="HX53" s="129"/>
      <c r="HY53" s="129"/>
      <c r="HZ53" s="129"/>
      <c r="IA53" s="129"/>
      <c r="IB53" s="129"/>
      <c r="IC53" s="129"/>
      <c r="ID53" s="129"/>
    </row>
    <row r="54" spans="1:238" s="131" customFormat="1" ht="12.75" customHeight="1" x14ac:dyDescent="0.25">
      <c r="A54" s="128"/>
      <c r="B54" s="148" t="s">
        <v>97</v>
      </c>
      <c r="C54" s="149"/>
      <c r="D54" s="149"/>
      <c r="E54" s="149"/>
      <c r="F54" s="147"/>
      <c r="G54" s="142" t="s">
        <v>77</v>
      </c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29"/>
      <c r="FK54" s="129"/>
      <c r="FL54" s="129"/>
      <c r="FM54" s="129"/>
      <c r="FN54" s="129"/>
      <c r="FO54" s="129"/>
      <c r="FP54" s="129"/>
      <c r="FQ54" s="129"/>
      <c r="FR54" s="129"/>
      <c r="FS54" s="129"/>
      <c r="FT54" s="129"/>
      <c r="FU54" s="129"/>
      <c r="FV54" s="129"/>
      <c r="FW54" s="129"/>
      <c r="FX54" s="129"/>
      <c r="FY54" s="129"/>
      <c r="FZ54" s="129"/>
      <c r="GA54" s="129"/>
      <c r="GB54" s="129"/>
      <c r="GC54" s="129"/>
      <c r="GD54" s="129"/>
      <c r="GE54" s="129"/>
      <c r="GF54" s="129"/>
      <c r="GG54" s="129"/>
      <c r="GH54" s="129"/>
      <c r="GI54" s="129"/>
      <c r="GJ54" s="129"/>
      <c r="GK54" s="129"/>
      <c r="GL54" s="129"/>
      <c r="GM54" s="129"/>
      <c r="GN54" s="129"/>
      <c r="GO54" s="129"/>
      <c r="GP54" s="129"/>
      <c r="GQ54" s="129"/>
      <c r="GR54" s="129"/>
      <c r="GS54" s="129"/>
      <c r="GT54" s="129"/>
      <c r="GU54" s="129"/>
      <c r="GV54" s="129"/>
      <c r="GW54" s="129"/>
      <c r="GX54" s="129"/>
      <c r="GY54" s="129"/>
      <c r="GZ54" s="129"/>
      <c r="HA54" s="129"/>
      <c r="HB54" s="129"/>
      <c r="HC54" s="129"/>
      <c r="HD54" s="129"/>
      <c r="HE54" s="129"/>
      <c r="HF54" s="129"/>
      <c r="HG54" s="129"/>
      <c r="HH54" s="129"/>
      <c r="HI54" s="129"/>
      <c r="HJ54" s="129"/>
      <c r="HK54" s="129"/>
      <c r="HL54" s="129"/>
      <c r="HM54" s="129"/>
      <c r="HN54" s="129"/>
      <c r="HO54" s="129"/>
      <c r="HP54" s="129"/>
      <c r="HQ54" s="129"/>
      <c r="HR54" s="129"/>
      <c r="HS54" s="129"/>
      <c r="HT54" s="129"/>
      <c r="HU54" s="129"/>
      <c r="HV54" s="129"/>
      <c r="HW54" s="129"/>
      <c r="HX54" s="129"/>
      <c r="HY54" s="129"/>
      <c r="HZ54" s="129"/>
      <c r="IA54" s="129"/>
      <c r="IB54" s="129"/>
      <c r="IC54" s="129"/>
      <c r="ID54" s="129"/>
    </row>
    <row r="55" spans="1:238" s="131" customFormat="1" ht="12.75" customHeight="1" x14ac:dyDescent="0.25">
      <c r="A55" s="128"/>
      <c r="B55" s="146" t="s">
        <v>98</v>
      </c>
      <c r="C55" s="139" t="s">
        <v>32</v>
      </c>
      <c r="D55" s="140">
        <v>3</v>
      </c>
      <c r="E55" s="139" t="s">
        <v>99</v>
      </c>
      <c r="F55" s="147">
        <v>41614.966399999998</v>
      </c>
      <c r="G55" s="142">
        <f t="shared" si="2"/>
        <v>124844.89919999999</v>
      </c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29"/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29"/>
      <c r="GF55" s="129"/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</row>
    <row r="56" spans="1:238" s="131" customFormat="1" ht="12.75" customHeight="1" x14ac:dyDescent="0.25">
      <c r="A56" s="128"/>
      <c r="B56" s="146" t="s">
        <v>100</v>
      </c>
      <c r="C56" s="139" t="s">
        <v>32</v>
      </c>
      <c r="D56" s="140">
        <v>2</v>
      </c>
      <c r="E56" s="139" t="s">
        <v>93</v>
      </c>
      <c r="F56" s="147">
        <v>5200</v>
      </c>
      <c r="G56" s="142">
        <f t="shared" si="2"/>
        <v>10400</v>
      </c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29"/>
      <c r="EF56" s="129"/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29"/>
      <c r="FL56" s="129"/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29"/>
      <c r="GF56" s="129"/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</row>
    <row r="57" spans="1:238" s="131" customFormat="1" ht="12.75" customHeight="1" x14ac:dyDescent="0.25">
      <c r="A57" s="128"/>
      <c r="B57" s="148" t="s">
        <v>101</v>
      </c>
      <c r="C57" s="149"/>
      <c r="D57" s="149"/>
      <c r="E57" s="149"/>
      <c r="F57" s="147"/>
      <c r="G57" s="142" t="s">
        <v>77</v>
      </c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  <c r="FH57" s="129"/>
      <c r="FI57" s="129"/>
      <c r="FJ57" s="129"/>
      <c r="FK57" s="129"/>
      <c r="FL57" s="129"/>
      <c r="FM57" s="129"/>
      <c r="FN57" s="129"/>
      <c r="FO57" s="129"/>
      <c r="FP57" s="129"/>
      <c r="FQ57" s="129"/>
      <c r="FR57" s="129"/>
      <c r="FS57" s="129"/>
      <c r="FT57" s="129"/>
      <c r="FU57" s="129"/>
      <c r="FV57" s="129"/>
      <c r="FW57" s="129"/>
      <c r="FX57" s="129"/>
      <c r="FY57" s="129"/>
      <c r="FZ57" s="129"/>
      <c r="GA57" s="129"/>
      <c r="GB57" s="129"/>
      <c r="GC57" s="129"/>
      <c r="GD57" s="129"/>
      <c r="GE57" s="129"/>
      <c r="GF57" s="129"/>
      <c r="GG57" s="129"/>
      <c r="GH57" s="129"/>
      <c r="GI57" s="129"/>
      <c r="GJ57" s="129"/>
      <c r="GK57" s="129"/>
      <c r="GL57" s="129"/>
      <c r="GM57" s="129"/>
      <c r="GN57" s="129"/>
      <c r="GO57" s="129"/>
      <c r="GP57" s="129"/>
      <c r="GQ57" s="129"/>
      <c r="GR57" s="129"/>
      <c r="GS57" s="129"/>
      <c r="GT57" s="129"/>
      <c r="GU57" s="129"/>
      <c r="GV57" s="129"/>
      <c r="GW57" s="129"/>
      <c r="GX57" s="129"/>
      <c r="GY57" s="129"/>
      <c r="GZ57" s="129"/>
      <c r="HA57" s="129"/>
      <c r="HB57" s="129"/>
      <c r="HC57" s="129"/>
      <c r="HD57" s="129"/>
      <c r="HE57" s="129"/>
      <c r="HF57" s="129"/>
      <c r="HG57" s="129"/>
      <c r="HH57" s="129"/>
      <c r="HI57" s="129"/>
      <c r="HJ57" s="129"/>
      <c r="HK57" s="129"/>
      <c r="HL57" s="129"/>
      <c r="HM57" s="129"/>
      <c r="HN57" s="129"/>
      <c r="HO57" s="129"/>
      <c r="HP57" s="129"/>
      <c r="HQ57" s="129"/>
      <c r="HR57" s="129"/>
      <c r="HS57" s="129"/>
      <c r="HT57" s="129"/>
      <c r="HU57" s="129"/>
      <c r="HV57" s="129"/>
      <c r="HW57" s="129"/>
      <c r="HX57" s="129"/>
      <c r="HY57" s="129"/>
      <c r="HZ57" s="129"/>
      <c r="IA57" s="129"/>
      <c r="IB57" s="129"/>
      <c r="IC57" s="129"/>
      <c r="ID57" s="129"/>
    </row>
    <row r="58" spans="1:238" s="131" customFormat="1" ht="12.75" customHeight="1" x14ac:dyDescent="0.25">
      <c r="A58" s="128"/>
      <c r="B58" s="146" t="s">
        <v>119</v>
      </c>
      <c r="C58" s="139" t="s">
        <v>107</v>
      </c>
      <c r="D58" s="140">
        <v>0.5</v>
      </c>
      <c r="E58" s="139" t="s">
        <v>93</v>
      </c>
      <c r="F58" s="147">
        <v>37654.89</v>
      </c>
      <c r="G58" s="142">
        <f t="shared" si="2"/>
        <v>18827.445</v>
      </c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  <c r="FL58" s="129"/>
      <c r="FM58" s="129"/>
      <c r="FN58" s="129"/>
      <c r="FO58" s="129"/>
      <c r="FP58" s="129"/>
      <c r="FQ58" s="129"/>
      <c r="FR58" s="129"/>
      <c r="FS58" s="129"/>
      <c r="FT58" s="129"/>
      <c r="FU58" s="129"/>
      <c r="FV58" s="129"/>
      <c r="FW58" s="129"/>
      <c r="FX58" s="129"/>
      <c r="FY58" s="129"/>
      <c r="FZ58" s="129"/>
      <c r="GA58" s="129"/>
      <c r="GB58" s="129"/>
      <c r="GC58" s="129"/>
      <c r="GD58" s="129"/>
      <c r="GE58" s="129"/>
      <c r="GF58" s="129"/>
      <c r="GG58" s="129"/>
      <c r="GH58" s="129"/>
      <c r="GI58" s="129"/>
      <c r="GJ58" s="129"/>
      <c r="GK58" s="129"/>
      <c r="GL58" s="129"/>
      <c r="GM58" s="129"/>
      <c r="GN58" s="129"/>
      <c r="GO58" s="129"/>
      <c r="GP58" s="129"/>
      <c r="GQ58" s="129"/>
      <c r="GR58" s="129"/>
      <c r="GS58" s="129"/>
      <c r="GT58" s="129"/>
      <c r="GU58" s="129"/>
      <c r="GV58" s="129"/>
      <c r="GW58" s="129"/>
      <c r="GX58" s="129"/>
      <c r="GY58" s="129"/>
      <c r="GZ58" s="129"/>
      <c r="HA58" s="129"/>
      <c r="HB58" s="129"/>
      <c r="HC58" s="129"/>
      <c r="HD58" s="129"/>
      <c r="HE58" s="129"/>
      <c r="HF58" s="129"/>
      <c r="HG58" s="129"/>
      <c r="HH58" s="129"/>
      <c r="HI58" s="129"/>
      <c r="HJ58" s="129"/>
      <c r="HK58" s="129"/>
      <c r="HL58" s="129"/>
      <c r="HM58" s="129"/>
      <c r="HN58" s="129"/>
      <c r="HO58" s="129"/>
      <c r="HP58" s="129"/>
      <c r="HQ58" s="129"/>
      <c r="HR58" s="129"/>
      <c r="HS58" s="129"/>
      <c r="HT58" s="129"/>
      <c r="HU58" s="129"/>
      <c r="HV58" s="129"/>
      <c r="HW58" s="129"/>
      <c r="HX58" s="129"/>
      <c r="HY58" s="129"/>
      <c r="HZ58" s="129"/>
      <c r="IA58" s="129"/>
      <c r="IB58" s="129"/>
      <c r="IC58" s="129"/>
      <c r="ID58" s="129"/>
    </row>
    <row r="59" spans="1:238" s="131" customFormat="1" ht="12.75" customHeight="1" x14ac:dyDescent="0.25">
      <c r="A59" s="128"/>
      <c r="B59" s="148" t="s">
        <v>102</v>
      </c>
      <c r="C59" s="139"/>
      <c r="D59" s="140"/>
      <c r="E59" s="139"/>
      <c r="F59" s="147"/>
      <c r="G59" s="142" t="s">
        <v>77</v>
      </c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  <c r="FK59" s="129"/>
      <c r="FL59" s="129"/>
      <c r="FM59" s="129"/>
      <c r="FN59" s="129"/>
      <c r="FO59" s="129"/>
      <c r="FP59" s="129"/>
      <c r="FQ59" s="129"/>
      <c r="FR59" s="129"/>
      <c r="FS59" s="129"/>
      <c r="FT59" s="129"/>
      <c r="FU59" s="129"/>
      <c r="FV59" s="129"/>
      <c r="FW59" s="129"/>
      <c r="FX59" s="129"/>
      <c r="FY59" s="129"/>
      <c r="FZ59" s="129"/>
      <c r="GA59" s="129"/>
      <c r="GB59" s="129"/>
      <c r="GC59" s="129"/>
      <c r="GD59" s="129"/>
      <c r="GE59" s="129"/>
      <c r="GF59" s="129"/>
      <c r="GG59" s="129"/>
      <c r="GH59" s="129"/>
      <c r="GI59" s="129"/>
      <c r="GJ59" s="129"/>
      <c r="GK59" s="129"/>
      <c r="GL59" s="129"/>
      <c r="GM59" s="129"/>
      <c r="GN59" s="129"/>
      <c r="GO59" s="129"/>
      <c r="GP59" s="129"/>
      <c r="GQ59" s="129"/>
      <c r="GR59" s="129"/>
      <c r="GS59" s="129"/>
      <c r="GT59" s="129"/>
      <c r="GU59" s="129"/>
      <c r="GV59" s="129"/>
      <c r="GW59" s="129"/>
      <c r="GX59" s="129"/>
      <c r="GY59" s="129"/>
      <c r="GZ59" s="129"/>
      <c r="HA59" s="129"/>
      <c r="HB59" s="129"/>
      <c r="HC59" s="129"/>
      <c r="HD59" s="129"/>
      <c r="HE59" s="129"/>
      <c r="HF59" s="129"/>
      <c r="HG59" s="129"/>
      <c r="HH59" s="129"/>
      <c r="HI59" s="129"/>
      <c r="HJ59" s="129"/>
      <c r="HK59" s="129"/>
      <c r="HL59" s="129"/>
      <c r="HM59" s="129"/>
      <c r="HN59" s="129"/>
      <c r="HO59" s="129"/>
      <c r="HP59" s="129"/>
      <c r="HQ59" s="129"/>
      <c r="HR59" s="129"/>
      <c r="HS59" s="129"/>
      <c r="HT59" s="129"/>
      <c r="HU59" s="129"/>
      <c r="HV59" s="129"/>
      <c r="HW59" s="129"/>
      <c r="HX59" s="129"/>
      <c r="HY59" s="129"/>
      <c r="HZ59" s="129"/>
      <c r="IA59" s="129"/>
      <c r="IB59" s="129"/>
      <c r="IC59" s="129"/>
      <c r="ID59" s="129"/>
    </row>
    <row r="60" spans="1:238" s="131" customFormat="1" ht="12.75" customHeight="1" x14ac:dyDescent="0.25">
      <c r="A60" s="128"/>
      <c r="B60" s="146" t="s">
        <v>103</v>
      </c>
      <c r="C60" s="149" t="s">
        <v>107</v>
      </c>
      <c r="D60" s="149">
        <v>0.5</v>
      </c>
      <c r="E60" s="149" t="s">
        <v>99</v>
      </c>
      <c r="F60" s="147">
        <v>44030</v>
      </c>
      <c r="G60" s="142">
        <f t="shared" si="2"/>
        <v>22015</v>
      </c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29"/>
      <c r="FF60" s="129"/>
      <c r="FG60" s="129"/>
      <c r="FH60" s="129"/>
      <c r="FI60" s="129"/>
      <c r="FJ60" s="129"/>
      <c r="FK60" s="129"/>
      <c r="FL60" s="129"/>
      <c r="FM60" s="129"/>
      <c r="FN60" s="129"/>
      <c r="FO60" s="129"/>
      <c r="FP60" s="129"/>
      <c r="FQ60" s="129"/>
      <c r="FR60" s="129"/>
      <c r="FS60" s="129"/>
      <c r="FT60" s="129"/>
      <c r="FU60" s="129"/>
      <c r="FV60" s="129"/>
      <c r="FW60" s="129"/>
      <c r="FX60" s="129"/>
      <c r="FY60" s="129"/>
      <c r="FZ60" s="129"/>
      <c r="GA60" s="129"/>
      <c r="GB60" s="129"/>
      <c r="GC60" s="129"/>
      <c r="GD60" s="129"/>
      <c r="GE60" s="129"/>
      <c r="GF60" s="129"/>
      <c r="GG60" s="129"/>
      <c r="GH60" s="129"/>
      <c r="GI60" s="129"/>
      <c r="GJ60" s="129"/>
      <c r="GK60" s="129"/>
      <c r="GL60" s="129"/>
      <c r="GM60" s="129"/>
      <c r="GN60" s="129"/>
      <c r="GO60" s="129"/>
      <c r="GP60" s="129"/>
      <c r="GQ60" s="129"/>
      <c r="GR60" s="129"/>
      <c r="GS60" s="129"/>
      <c r="GT60" s="129"/>
      <c r="GU60" s="129"/>
      <c r="GV60" s="129"/>
      <c r="GW60" s="129"/>
      <c r="GX60" s="129"/>
      <c r="GY60" s="129"/>
      <c r="GZ60" s="129"/>
      <c r="HA60" s="129"/>
      <c r="HB60" s="129"/>
      <c r="HC60" s="129"/>
      <c r="HD60" s="129"/>
      <c r="HE60" s="129"/>
      <c r="HF60" s="129"/>
      <c r="HG60" s="129"/>
      <c r="HH60" s="129"/>
      <c r="HI60" s="129"/>
      <c r="HJ60" s="129"/>
      <c r="HK60" s="129"/>
      <c r="HL60" s="129"/>
      <c r="HM60" s="129"/>
      <c r="HN60" s="129"/>
      <c r="HO60" s="129"/>
      <c r="HP60" s="129"/>
      <c r="HQ60" s="129"/>
      <c r="HR60" s="129"/>
      <c r="HS60" s="129"/>
      <c r="HT60" s="129"/>
      <c r="HU60" s="129"/>
      <c r="HV60" s="129"/>
      <c r="HW60" s="129"/>
      <c r="HX60" s="129"/>
      <c r="HY60" s="129"/>
      <c r="HZ60" s="129"/>
      <c r="IA60" s="129"/>
      <c r="IB60" s="129"/>
      <c r="IC60" s="129"/>
      <c r="ID60" s="129"/>
    </row>
    <row r="61" spans="1:238" s="137" customFormat="1" ht="12.75" customHeight="1" x14ac:dyDescent="0.25">
      <c r="A61" s="135"/>
      <c r="B61" s="150" t="s">
        <v>104</v>
      </c>
      <c r="C61" s="151" t="s">
        <v>107</v>
      </c>
      <c r="D61" s="152">
        <v>0.1</v>
      </c>
      <c r="E61" s="151" t="s">
        <v>105</v>
      </c>
      <c r="F61" s="153">
        <v>223000</v>
      </c>
      <c r="G61" s="142">
        <f t="shared" si="2"/>
        <v>22300</v>
      </c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6"/>
      <c r="ES61" s="136"/>
      <c r="ET61" s="136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6"/>
      <c r="FK61" s="136"/>
      <c r="FL61" s="136"/>
      <c r="FM61" s="136"/>
      <c r="FN61" s="136"/>
      <c r="FO61" s="136"/>
      <c r="FP61" s="136"/>
      <c r="FQ61" s="136"/>
      <c r="FR61" s="136"/>
      <c r="FS61" s="136"/>
      <c r="FT61" s="136"/>
      <c r="FU61" s="136"/>
      <c r="FV61" s="136"/>
      <c r="FW61" s="136"/>
      <c r="FX61" s="136"/>
      <c r="FY61" s="136"/>
      <c r="FZ61" s="136"/>
      <c r="GA61" s="136"/>
      <c r="GB61" s="136"/>
      <c r="GC61" s="136"/>
      <c r="GD61" s="136"/>
      <c r="GE61" s="136"/>
      <c r="GF61" s="136"/>
      <c r="GG61" s="136"/>
      <c r="GH61" s="136"/>
      <c r="GI61" s="136"/>
      <c r="GJ61" s="136"/>
      <c r="GK61" s="136"/>
      <c r="GL61" s="136"/>
      <c r="GM61" s="136"/>
      <c r="GN61" s="136"/>
      <c r="GO61" s="136"/>
      <c r="GP61" s="136"/>
      <c r="GQ61" s="136"/>
      <c r="GR61" s="136"/>
      <c r="GS61" s="136"/>
      <c r="GT61" s="136"/>
      <c r="GU61" s="136"/>
      <c r="GV61" s="136"/>
      <c r="GW61" s="136"/>
      <c r="GX61" s="136"/>
      <c r="GY61" s="136"/>
      <c r="GZ61" s="136"/>
      <c r="HA61" s="136"/>
      <c r="HB61" s="136"/>
      <c r="HC61" s="136"/>
      <c r="HD61" s="136"/>
      <c r="HE61" s="136"/>
      <c r="HF61" s="136"/>
      <c r="HG61" s="136"/>
      <c r="HH61" s="136"/>
      <c r="HI61" s="136"/>
      <c r="HJ61" s="136"/>
      <c r="HK61" s="136"/>
      <c r="HL61" s="136"/>
      <c r="HM61" s="136"/>
      <c r="HN61" s="136"/>
      <c r="HO61" s="136"/>
      <c r="HP61" s="136"/>
      <c r="HQ61" s="136"/>
      <c r="HR61" s="136"/>
      <c r="HS61" s="136"/>
      <c r="HT61" s="136"/>
      <c r="HU61" s="136"/>
      <c r="HV61" s="136"/>
      <c r="HW61" s="136"/>
      <c r="HX61" s="136"/>
      <c r="HY61" s="136"/>
      <c r="HZ61" s="136"/>
      <c r="IA61" s="136"/>
      <c r="IB61" s="136"/>
      <c r="IC61" s="136"/>
      <c r="ID61" s="136"/>
    </row>
    <row r="62" spans="1:238" ht="13.5" customHeight="1" x14ac:dyDescent="0.25">
      <c r="A62" s="5"/>
      <c r="B62" s="53" t="s">
        <v>33</v>
      </c>
      <c r="C62" s="54"/>
      <c r="D62" s="54"/>
      <c r="E62" s="54"/>
      <c r="F62" s="55"/>
      <c r="G62" s="115">
        <f>SUM(G49:G61)</f>
        <v>2782023.8441999997</v>
      </c>
    </row>
    <row r="63" spans="1:238" ht="12" customHeight="1" x14ac:dyDescent="0.25">
      <c r="A63" s="2"/>
      <c r="B63" s="45"/>
      <c r="C63" s="46"/>
      <c r="D63" s="46"/>
      <c r="E63" s="56"/>
      <c r="F63" s="47"/>
      <c r="G63" s="47"/>
    </row>
    <row r="64" spans="1:238" ht="12" customHeight="1" x14ac:dyDescent="0.25">
      <c r="A64" s="5"/>
      <c r="B64" s="34" t="s">
        <v>34</v>
      </c>
      <c r="C64" s="35"/>
      <c r="D64" s="36"/>
      <c r="E64" s="36"/>
      <c r="F64" s="37"/>
      <c r="G64" s="37"/>
    </row>
    <row r="65" spans="1:8" ht="24" customHeight="1" x14ac:dyDescent="0.25">
      <c r="A65" s="5"/>
      <c r="B65" s="48" t="s">
        <v>35</v>
      </c>
      <c r="C65" s="49" t="s">
        <v>29</v>
      </c>
      <c r="D65" s="49" t="s">
        <v>30</v>
      </c>
      <c r="E65" s="48" t="s">
        <v>17</v>
      </c>
      <c r="F65" s="49" t="s">
        <v>18</v>
      </c>
      <c r="G65" s="48" t="s">
        <v>19</v>
      </c>
    </row>
    <row r="66" spans="1:8" ht="15" customHeight="1" x14ac:dyDescent="0.25">
      <c r="A66" s="70"/>
      <c r="B66" s="106" t="s">
        <v>108</v>
      </c>
      <c r="C66" s="52" t="s">
        <v>15</v>
      </c>
      <c r="D66" s="114">
        <v>1</v>
      </c>
      <c r="E66" s="30" t="s">
        <v>113</v>
      </c>
      <c r="F66" s="114">
        <v>4722</v>
      </c>
      <c r="G66" s="114">
        <f>D66*F66</f>
        <v>4722</v>
      </c>
      <c r="H66" s="127" t="s">
        <v>77</v>
      </c>
    </row>
    <row r="67" spans="1:8" ht="12.75" customHeight="1" x14ac:dyDescent="0.25">
      <c r="A67" s="22"/>
      <c r="B67" s="11" t="s">
        <v>109</v>
      </c>
      <c r="C67" s="52" t="s">
        <v>15</v>
      </c>
      <c r="D67" s="114">
        <v>590</v>
      </c>
      <c r="E67" s="30" t="s">
        <v>113</v>
      </c>
      <c r="F67" s="114">
        <v>217.505</v>
      </c>
      <c r="G67" s="114">
        <f>D67*F67</f>
        <v>128327.95</v>
      </c>
    </row>
    <row r="68" spans="1:8" ht="12.75" customHeight="1" x14ac:dyDescent="0.25">
      <c r="A68" s="70"/>
      <c r="B68" s="133" t="s">
        <v>121</v>
      </c>
      <c r="C68" s="130" t="s">
        <v>15</v>
      </c>
      <c r="D68" s="132">
        <v>2</v>
      </c>
      <c r="E68" s="134" t="s">
        <v>120</v>
      </c>
      <c r="F68" s="132">
        <v>212200</v>
      </c>
      <c r="G68" s="132">
        <f>D68*F68</f>
        <v>424400</v>
      </c>
    </row>
    <row r="69" spans="1:8" ht="13.5" customHeight="1" x14ac:dyDescent="0.25">
      <c r="A69" s="5"/>
      <c r="B69" s="57" t="s">
        <v>36</v>
      </c>
      <c r="C69" s="58"/>
      <c r="D69" s="58"/>
      <c r="E69" s="58"/>
      <c r="F69" s="59"/>
      <c r="G69" s="117">
        <f>G66+G67+G68</f>
        <v>557449.94999999995</v>
      </c>
    </row>
    <row r="70" spans="1:8" ht="12" customHeight="1" x14ac:dyDescent="0.25">
      <c r="A70" s="2"/>
      <c r="B70" s="73"/>
      <c r="C70" s="73"/>
      <c r="D70" s="73"/>
      <c r="E70" s="73"/>
      <c r="F70" s="74"/>
      <c r="G70" s="74"/>
    </row>
    <row r="71" spans="1:8" ht="12" customHeight="1" x14ac:dyDescent="0.25">
      <c r="A71" s="70"/>
      <c r="B71" s="75" t="s">
        <v>37</v>
      </c>
      <c r="C71" s="76"/>
      <c r="D71" s="76"/>
      <c r="E71" s="76"/>
      <c r="F71" s="76"/>
      <c r="G71" s="77">
        <f>G25+G30+G45+G62+G69</f>
        <v>6221753.7942000004</v>
      </c>
    </row>
    <row r="72" spans="1:8" ht="12" customHeight="1" x14ac:dyDescent="0.25">
      <c r="A72" s="70"/>
      <c r="B72" s="78" t="s">
        <v>38</v>
      </c>
      <c r="C72" s="61"/>
      <c r="D72" s="61"/>
      <c r="E72" s="61"/>
      <c r="F72" s="61"/>
      <c r="G72" s="79">
        <f>G71*0.05</f>
        <v>311087.68971000001</v>
      </c>
    </row>
    <row r="73" spans="1:8" ht="12" customHeight="1" x14ac:dyDescent="0.25">
      <c r="A73" s="70"/>
      <c r="B73" s="80" t="s">
        <v>39</v>
      </c>
      <c r="C73" s="60"/>
      <c r="D73" s="60"/>
      <c r="E73" s="60"/>
      <c r="F73" s="60"/>
      <c r="G73" s="81">
        <f>G72+G71</f>
        <v>6532841.48391</v>
      </c>
    </row>
    <row r="74" spans="1:8" ht="12" customHeight="1" x14ac:dyDescent="0.25">
      <c r="A74" s="70"/>
      <c r="B74" s="78" t="s">
        <v>40</v>
      </c>
      <c r="C74" s="61"/>
      <c r="D74" s="61"/>
      <c r="E74" s="61"/>
      <c r="F74" s="61"/>
      <c r="G74" s="79">
        <f>G12</f>
        <v>10440000</v>
      </c>
    </row>
    <row r="75" spans="1:8" ht="12" customHeight="1" x14ac:dyDescent="0.25">
      <c r="A75" s="70"/>
      <c r="B75" s="82" t="s">
        <v>41</v>
      </c>
      <c r="C75" s="83"/>
      <c r="D75" s="83"/>
      <c r="E75" s="83"/>
      <c r="F75" s="83"/>
      <c r="G75" s="84">
        <f>G74-G73</f>
        <v>3907158.51609</v>
      </c>
    </row>
    <row r="76" spans="1:8" ht="12" customHeight="1" x14ac:dyDescent="0.25">
      <c r="A76" s="70"/>
      <c r="B76" s="71" t="s">
        <v>42</v>
      </c>
      <c r="C76" s="72"/>
      <c r="D76" s="72"/>
      <c r="E76" s="72"/>
      <c r="F76" s="72"/>
      <c r="G76" s="67"/>
    </row>
    <row r="77" spans="1:8" ht="12.75" customHeight="1" thickBot="1" x14ac:dyDescent="0.3">
      <c r="A77" s="70"/>
      <c r="B77" s="85"/>
      <c r="C77" s="72"/>
      <c r="D77" s="72"/>
      <c r="E77" s="72"/>
      <c r="F77" s="72"/>
      <c r="G77" s="67"/>
    </row>
    <row r="78" spans="1:8" ht="12" customHeight="1" x14ac:dyDescent="0.25">
      <c r="A78" s="70"/>
      <c r="B78" s="94" t="s">
        <v>43</v>
      </c>
      <c r="C78" s="95"/>
      <c r="D78" s="95"/>
      <c r="E78" s="95"/>
      <c r="F78" s="96"/>
      <c r="G78" s="67"/>
    </row>
    <row r="79" spans="1:8" ht="12" customHeight="1" x14ac:dyDescent="0.25">
      <c r="A79" s="70"/>
      <c r="B79" s="97" t="s">
        <v>44</v>
      </c>
      <c r="C79" s="69"/>
      <c r="D79" s="69"/>
      <c r="E79" s="69"/>
      <c r="F79" s="98"/>
      <c r="G79" s="67"/>
    </row>
    <row r="80" spans="1:8" ht="12" customHeight="1" x14ac:dyDescent="0.25">
      <c r="A80" s="70"/>
      <c r="B80" s="97" t="s">
        <v>45</v>
      </c>
      <c r="C80" s="69"/>
      <c r="D80" s="69"/>
      <c r="E80" s="69"/>
      <c r="F80" s="98"/>
      <c r="G80" s="67"/>
    </row>
    <row r="81" spans="1:7" ht="12" customHeight="1" x14ac:dyDescent="0.25">
      <c r="A81" s="70"/>
      <c r="B81" s="97" t="s">
        <v>46</v>
      </c>
      <c r="C81" s="69"/>
      <c r="D81" s="69"/>
      <c r="E81" s="69"/>
      <c r="F81" s="98"/>
      <c r="G81" s="67"/>
    </row>
    <row r="82" spans="1:7" ht="12" customHeight="1" x14ac:dyDescent="0.25">
      <c r="A82" s="70"/>
      <c r="B82" s="97" t="s">
        <v>47</v>
      </c>
      <c r="C82" s="69"/>
      <c r="D82" s="69"/>
      <c r="E82" s="69"/>
      <c r="F82" s="98"/>
      <c r="G82" s="67"/>
    </row>
    <row r="83" spans="1:7" ht="12" customHeight="1" x14ac:dyDescent="0.25">
      <c r="A83" s="70"/>
      <c r="B83" s="97" t="s">
        <v>48</v>
      </c>
      <c r="C83" s="69"/>
      <c r="D83" s="69"/>
      <c r="E83" s="69"/>
      <c r="F83" s="98"/>
      <c r="G83" s="67"/>
    </row>
    <row r="84" spans="1:7" ht="12.75" customHeight="1" thickBot="1" x14ac:dyDescent="0.3">
      <c r="A84" s="70"/>
      <c r="B84" s="99" t="s">
        <v>49</v>
      </c>
      <c r="C84" s="100"/>
      <c r="D84" s="100"/>
      <c r="E84" s="100"/>
      <c r="F84" s="101"/>
      <c r="G84" s="67"/>
    </row>
    <row r="85" spans="1:7" ht="12.75" customHeight="1" thickBot="1" x14ac:dyDescent="0.3">
      <c r="A85" s="70"/>
      <c r="B85" s="92"/>
      <c r="C85" s="69"/>
      <c r="D85" s="69"/>
      <c r="E85" s="69"/>
      <c r="F85" s="69"/>
      <c r="G85" s="67"/>
    </row>
    <row r="86" spans="1:7" ht="15" customHeight="1" thickBot="1" x14ac:dyDescent="0.3">
      <c r="A86" s="70"/>
      <c r="B86" s="165" t="s">
        <v>50</v>
      </c>
      <c r="C86" s="166"/>
      <c r="D86" s="121"/>
      <c r="E86" s="62"/>
      <c r="F86" s="62"/>
      <c r="G86" s="67"/>
    </row>
    <row r="87" spans="1:7" ht="12" customHeight="1" x14ac:dyDescent="0.25">
      <c r="A87" s="70"/>
      <c r="B87" s="118" t="s">
        <v>35</v>
      </c>
      <c r="C87" s="119" t="s">
        <v>51</v>
      </c>
      <c r="D87" s="120" t="s">
        <v>52</v>
      </c>
      <c r="E87" s="62"/>
      <c r="F87" s="62"/>
      <c r="G87" s="67"/>
    </row>
    <row r="88" spans="1:7" ht="12" customHeight="1" x14ac:dyDescent="0.25">
      <c r="A88" s="70"/>
      <c r="B88" s="87" t="s">
        <v>53</v>
      </c>
      <c r="C88" s="63">
        <f>G25</f>
        <v>1620000</v>
      </c>
      <c r="D88" s="88">
        <f>(C88/C94)</f>
        <v>0.24797785220871554</v>
      </c>
      <c r="E88" s="62"/>
      <c r="F88" s="62"/>
      <c r="G88" s="67"/>
    </row>
    <row r="89" spans="1:7" ht="12" customHeight="1" x14ac:dyDescent="0.25">
      <c r="A89" s="70"/>
      <c r="B89" s="87" t="s">
        <v>54</v>
      </c>
      <c r="C89" s="64">
        <v>0</v>
      </c>
      <c r="D89" s="88">
        <v>0</v>
      </c>
      <c r="E89" s="62"/>
      <c r="F89" s="62"/>
      <c r="G89" s="67"/>
    </row>
    <row r="90" spans="1:7" ht="12" customHeight="1" x14ac:dyDescent="0.25">
      <c r="A90" s="70"/>
      <c r="B90" s="87" t="s">
        <v>55</v>
      </c>
      <c r="C90" s="63">
        <f>G45</f>
        <v>1262280</v>
      </c>
      <c r="D90" s="88">
        <f>(C90/C94)</f>
        <v>0.19322066869507251</v>
      </c>
      <c r="E90" s="62"/>
      <c r="F90" s="62"/>
      <c r="G90" s="67"/>
    </row>
    <row r="91" spans="1:7" ht="12" customHeight="1" x14ac:dyDescent="0.25">
      <c r="A91" s="70"/>
      <c r="B91" s="87" t="s">
        <v>28</v>
      </c>
      <c r="C91" s="63">
        <f>G62</f>
        <v>2782023.8441999997</v>
      </c>
      <c r="D91" s="88">
        <f>(C91/C94)</f>
        <v>0.42585203560379642</v>
      </c>
      <c r="E91" s="62"/>
      <c r="F91" s="62"/>
      <c r="G91" s="67"/>
    </row>
    <row r="92" spans="1:7" ht="12" customHeight="1" x14ac:dyDescent="0.25">
      <c r="A92" s="70"/>
      <c r="B92" s="87" t="s">
        <v>56</v>
      </c>
      <c r="C92" s="65">
        <f>G69</f>
        <v>557449.94999999995</v>
      </c>
      <c r="D92" s="88">
        <f>(C92/C94)</f>
        <v>8.5330395873367812E-2</v>
      </c>
      <c r="E92" s="66"/>
      <c r="F92" s="66"/>
      <c r="G92" s="67"/>
    </row>
    <row r="93" spans="1:7" ht="12" customHeight="1" x14ac:dyDescent="0.25">
      <c r="A93" s="70"/>
      <c r="B93" s="87" t="s">
        <v>57</v>
      </c>
      <c r="C93" s="65">
        <f>G72</f>
        <v>311087.68971000001</v>
      </c>
      <c r="D93" s="88">
        <f>(C93/C94)</f>
        <v>4.7619047619047623E-2</v>
      </c>
      <c r="E93" s="66"/>
      <c r="F93" s="66"/>
      <c r="G93" s="67"/>
    </row>
    <row r="94" spans="1:7" ht="12.75" customHeight="1" thickBot="1" x14ac:dyDescent="0.3">
      <c r="A94" s="70"/>
      <c r="B94" s="89" t="s">
        <v>58</v>
      </c>
      <c r="C94" s="90">
        <f>SUM(C88:C93)</f>
        <v>6532841.48391</v>
      </c>
      <c r="D94" s="91">
        <f>SUM(D88:D93)</f>
        <v>1</v>
      </c>
      <c r="E94" s="66"/>
      <c r="F94" s="66"/>
      <c r="G94" s="67"/>
    </row>
    <row r="95" spans="1:7" ht="12" customHeight="1" x14ac:dyDescent="0.25">
      <c r="A95" s="70"/>
      <c r="B95" s="85"/>
      <c r="C95" s="72"/>
      <c r="D95" s="72"/>
      <c r="E95" s="72"/>
      <c r="F95" s="72"/>
      <c r="G95" s="67"/>
    </row>
    <row r="96" spans="1:7" ht="12.75" customHeight="1" thickBot="1" x14ac:dyDescent="0.3">
      <c r="A96" s="70"/>
      <c r="B96" s="86"/>
      <c r="C96" s="72"/>
      <c r="D96" s="72"/>
      <c r="E96" s="72"/>
      <c r="F96" s="72"/>
      <c r="G96" s="67"/>
    </row>
    <row r="97" spans="1:7" ht="12" customHeight="1" thickBot="1" x14ac:dyDescent="0.3">
      <c r="A97" s="70"/>
      <c r="B97" s="162" t="s">
        <v>110</v>
      </c>
      <c r="C97" s="163"/>
      <c r="D97" s="163"/>
      <c r="E97" s="164"/>
      <c r="F97" s="66"/>
      <c r="G97" s="67"/>
    </row>
    <row r="98" spans="1:7" ht="12" customHeight="1" x14ac:dyDescent="0.25">
      <c r="A98" s="70"/>
      <c r="B98" s="103" t="s">
        <v>111</v>
      </c>
      <c r="C98" s="122">
        <v>26000</v>
      </c>
      <c r="D98" s="122">
        <f>G9</f>
        <v>29000</v>
      </c>
      <c r="E98" s="122">
        <v>32000</v>
      </c>
      <c r="F98" s="102"/>
      <c r="G98" s="68"/>
    </row>
    <row r="99" spans="1:7" ht="12.75" customHeight="1" thickBot="1" x14ac:dyDescent="0.3">
      <c r="A99" s="70"/>
      <c r="B99" s="89" t="s">
        <v>112</v>
      </c>
      <c r="C99" s="90">
        <f>(G73/C98)</f>
        <v>251.26313399653847</v>
      </c>
      <c r="D99" s="90">
        <f>(G73/D98)</f>
        <v>225.27039599689655</v>
      </c>
      <c r="E99" s="104">
        <f>(G73/E98)</f>
        <v>204.15129637218749</v>
      </c>
      <c r="F99" s="102"/>
      <c r="G99" s="68"/>
    </row>
    <row r="100" spans="1:7" ht="15.6" customHeight="1" x14ac:dyDescent="0.25">
      <c r="A100" s="70"/>
      <c r="B100" s="93" t="s">
        <v>59</v>
      </c>
      <c r="C100" s="69"/>
      <c r="D100" s="69"/>
      <c r="E100" s="69"/>
      <c r="F100" s="69"/>
      <c r="G100" s="69"/>
    </row>
  </sheetData>
  <mergeCells count="9">
    <mergeCell ref="E9:F9"/>
    <mergeCell ref="E14:F14"/>
    <mergeCell ref="E15:F15"/>
    <mergeCell ref="B17:G17"/>
    <mergeCell ref="B97:E97"/>
    <mergeCell ref="B86:C86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2022-06-17T16:04:08Z</dcterms:modified>
</cp:coreProperties>
</file>