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jccam\AppData\Local\Temp\Rar$DIa15660.11826\"/>
    </mc:Choice>
  </mc:AlternateContent>
  <xr:revisionPtr revIDLastSave="0" documentId="13_ncr:1_{6C5673D5-205A-46E3-BD71-6C61EFD212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OVINOS" sheetId="1" r:id="rId1"/>
  </sheets>
  <externalReferences>
    <externalReference r:id="rId2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3" i="1"/>
  <c r="C74" i="1"/>
  <c r="G28" i="1"/>
  <c r="C75" i="1"/>
  <c r="G32" i="1"/>
  <c r="G33" i="1"/>
  <c r="G34" i="1"/>
  <c r="G35" i="1"/>
  <c r="G36" i="1"/>
  <c r="G37" i="1"/>
  <c r="C76" i="1"/>
  <c r="G41" i="1"/>
  <c r="F43" i="1"/>
  <c r="G43" i="1"/>
  <c r="F44" i="1"/>
  <c r="G44" i="1"/>
  <c r="F45" i="1"/>
  <c r="G45" i="1"/>
  <c r="F46" i="1"/>
  <c r="G46" i="1"/>
  <c r="G48" i="1"/>
  <c r="G49" i="1"/>
  <c r="C77" i="1"/>
  <c r="G54" i="1"/>
  <c r="C78" i="1"/>
  <c r="G56" i="1"/>
  <c r="G57" i="1"/>
  <c r="C79" i="1"/>
  <c r="C80" i="1"/>
  <c r="C85" i="1"/>
  <c r="E85" i="1"/>
  <c r="D85" i="1"/>
  <c r="E9" i="1"/>
  <c r="G12" i="1"/>
  <c r="G59" i="1"/>
  <c r="G58" i="1"/>
  <c r="G60" i="1"/>
  <c r="D77" i="1"/>
  <c r="D76" i="1"/>
  <c r="D78" i="1"/>
  <c r="D74" i="1"/>
  <c r="D79" i="1"/>
  <c r="D80" i="1"/>
</calcChain>
</file>

<file path=xl/sharedStrings.xml><?xml version="1.0" encoding="utf-8"?>
<sst xmlns="http://schemas.openxmlformats.org/spreadsheetml/2006/main" count="132" uniqueCount="93">
  <si>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</si>
  <si>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</si>
  <si>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</si>
  <si>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</si>
  <si>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</si>
  <si>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</si>
  <si>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</si>
  <si>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</si>
  <si>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</si>
  <si>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</si>
  <si>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</si>
  <si>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</si>
  <si>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</si>
  <si>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</si>
  <si>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</si>
  <si>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</si>
  <si>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</si>
  <si>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</si>
  <si>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</si>
  <si>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</si>
  <si>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</si>
  <si>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</si>
  <si>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</si>
  <si>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</si>
  <si>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</si>
  <si>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</si>
  <si>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</si>
  <si>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</si>
  <si>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</si>
  <si>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</si>
  <si>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</si>
  <si>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</si>
  <si>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</si>
  <si>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</si>
  <si>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</si>
  <si>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</si>
  <si>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</si>
  <si>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</si>
  <si>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</si>
  <si>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</si>
  <si>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</si>
  <si>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</si>
  <si>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</si>
  <si>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</si>
  <si>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</si>
  <si>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</si>
  <si>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</si>
  <si>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</si>
  <si>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</si>
  <si>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</si>
  <si>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</si>
  <si>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</si>
  <si>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</si>
  <si>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</si>
  <si>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PRECIO ESPERADO ($)</t>
  </si>
  <si>
    <t>ELABORACIÓN</t>
  </si>
  <si>
    <t>Rendimiento (kg/hà)</t>
  </si>
  <si>
    <t>Costo unitario ($/kg) (*)</t>
  </si>
  <si>
    <t>Sep-Oct</t>
  </si>
  <si>
    <t>MEDIO</t>
  </si>
  <si>
    <t>DE AYSEN</t>
  </si>
  <si>
    <t>COYHAIQUE</t>
  </si>
  <si>
    <t>NO HAY</t>
  </si>
  <si>
    <t>UREA</t>
  </si>
  <si>
    <t>Sacos 25 kg</t>
  </si>
  <si>
    <t>SUPERFOSFATO TRIPLE</t>
  </si>
  <si>
    <t>AZUFRE</t>
  </si>
  <si>
    <t>PAPA</t>
  </si>
  <si>
    <t>DESIREE</t>
  </si>
  <si>
    <t>Abril</t>
  </si>
  <si>
    <t>MERCADO LOCAL</t>
  </si>
  <si>
    <t>SIEMBRA</t>
  </si>
  <si>
    <t>COSECHA</t>
  </si>
  <si>
    <t>Feb-Mar</t>
  </si>
  <si>
    <t>ARADO</t>
  </si>
  <si>
    <t>JM</t>
  </si>
  <si>
    <t>Septiembre</t>
  </si>
  <si>
    <t>RASTRAJE</t>
  </si>
  <si>
    <t>SURCADO</t>
  </si>
  <si>
    <t>APLIC. HERBICIDA</t>
  </si>
  <si>
    <t>Octubre</t>
  </si>
  <si>
    <t>APORCA</t>
  </si>
  <si>
    <t>Noviembre</t>
  </si>
  <si>
    <t>SEMILLA</t>
  </si>
  <si>
    <t>kg</t>
  </si>
  <si>
    <t>MURIATO DE POTASIO</t>
  </si>
  <si>
    <t>SACOS</t>
  </si>
  <si>
    <t>u</t>
  </si>
  <si>
    <t>Notas: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</si>
  <si>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</si>
  <si>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</si>
  <si>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 xml:space="preserve">ESCENARIOS COSTO UNITARIO  ($/kg) </t>
  </si>
  <si>
    <t>COSTOS DIRECTOS DE PRODUCCIÓN POR HECTAREA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</si>
</sst>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\ _€_-;\-* #,##0\ _€_-;_-* &quot;-&quot;??\ _€_-;_-@_-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7"/>
      <name val="Calibri"/>
    </font>
    <font>
      <sz val="7"/>
      <color indexed="8"/>
      <name val="Calibri"/>
    </font>
    <font>
      <b/>
      <sz val="7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6" fillId="0" borderId="0" applyFont="0" applyFill="0" applyBorder="0" applyAlignment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3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0" fontId="13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3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3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3" fillId="9" borderId="43" xfId="0" applyFont="1" applyFill="1" applyBorder="1" applyAlignment="1"/>
    <xf numFmtId="0" fontId="13" fillId="2" borderId="22" xfId="0" applyFont="1" applyFill="1" applyBorder="1" applyAlignment="1">
      <alignment vertical="center"/>
    </xf>
    <xf numFmtId="49" fontId="13" fillId="2" borderId="22" xfId="0" applyNumberFormat="1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vertical="center"/>
    </xf>
    <xf numFmtId="0" fontId="12" fillId="8" borderId="45" xfId="0" applyNumberFormat="1" applyFont="1" applyFill="1" applyBorder="1" applyAlignment="1">
      <alignment vertical="center"/>
    </xf>
    <xf numFmtId="0" fontId="12" fillId="8" borderId="46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1" fillId="5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0" fontId="2" fillId="2" borderId="50" xfId="0" applyFont="1" applyFill="1" applyBorder="1" applyAlignment="1"/>
    <xf numFmtId="0" fontId="2" fillId="2" borderId="51" xfId="0" applyFont="1" applyFill="1" applyBorder="1" applyAlignment="1"/>
    <xf numFmtId="3" fontId="2" fillId="2" borderId="51" xfId="0" applyNumberFormat="1" applyFont="1" applyFill="1" applyBorder="1" applyAlignment="1"/>
    <xf numFmtId="49" fontId="1" fillId="3" borderId="26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 wrapText="1"/>
    </xf>
    <xf numFmtId="49" fontId="1" fillId="3" borderId="27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3" fontId="2" fillId="2" borderId="30" xfId="0" applyNumberFormat="1" applyFont="1" applyFill="1" applyBorder="1" applyAlignment="1">
      <alignment vertical="center"/>
    </xf>
    <xf numFmtId="49" fontId="3" fillId="3" borderId="31" xfId="0" applyNumberFormat="1" applyFont="1" applyFill="1" applyBorder="1" applyAlignment="1">
      <alignment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vertical="center"/>
    </xf>
    <xf numFmtId="3" fontId="3" fillId="3" borderId="33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 wrapText="1"/>
    </xf>
    <xf numFmtId="49" fontId="1" fillId="3" borderId="54" xfId="0" applyNumberFormat="1" applyFont="1" applyFill="1" applyBorder="1" applyAlignment="1">
      <alignment horizontal="center" vertical="center"/>
    </xf>
    <xf numFmtId="49" fontId="7" fillId="3" borderId="31" xfId="0" applyNumberFormat="1" applyFont="1" applyFill="1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3" fontId="7" fillId="3" borderId="33" xfId="0" applyNumberFormat="1" applyFont="1" applyFill="1" applyBorder="1" applyAlignment="1">
      <alignment vertical="center"/>
    </xf>
    <xf numFmtId="3" fontId="12" fillId="8" borderId="45" xfId="0" applyNumberFormat="1" applyFont="1" applyFill="1" applyBorder="1" applyAlignment="1">
      <alignment vertical="center"/>
    </xf>
    <xf numFmtId="49" fontId="15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0" fontId="17" fillId="0" borderId="55" xfId="0" applyFont="1" applyFill="1" applyBorder="1" applyAlignment="1">
      <alignment horizontal="right" vertical="center"/>
    </xf>
    <xf numFmtId="0" fontId="17" fillId="0" borderId="55" xfId="0" applyFont="1" applyBorder="1" applyAlignment="1">
      <alignment horizontal="right" vertical="center"/>
    </xf>
    <xf numFmtId="0" fontId="18" fillId="0" borderId="55" xfId="0" applyFont="1" applyBorder="1" applyAlignment="1">
      <alignment horizontal="right" vertical="center"/>
    </xf>
    <xf numFmtId="17" fontId="18" fillId="0" borderId="55" xfId="0" applyNumberFormat="1" applyFont="1" applyBorder="1" applyAlignment="1">
      <alignment horizontal="right" vertical="center"/>
    </xf>
    <xf numFmtId="0" fontId="17" fillId="0" borderId="55" xfId="0" applyFont="1" applyBorder="1" applyAlignment="1">
      <alignment horizontal="right" vertical="center" wrapText="1"/>
    </xf>
    <xf numFmtId="167" fontId="17" fillId="10" borderId="55" xfId="1" applyNumberFormat="1" applyFont="1" applyFill="1" applyBorder="1" applyAlignment="1">
      <alignment horizontal="right" vertical="center" wrapText="1"/>
    </xf>
    <xf numFmtId="167" fontId="17" fillId="0" borderId="55" xfId="1" applyNumberFormat="1" applyFont="1" applyBorder="1" applyAlignment="1">
      <alignment horizontal="right" vertical="center" wrapText="1"/>
    </xf>
    <xf numFmtId="17" fontId="18" fillId="0" borderId="55" xfId="0" applyNumberFormat="1" applyFont="1" applyBorder="1" applyAlignment="1">
      <alignment horizontal="right" vertical="center" wrapText="1"/>
    </xf>
    <xf numFmtId="0" fontId="18" fillId="0" borderId="55" xfId="0" applyFont="1" applyBorder="1" applyAlignment="1">
      <alignment horizontal="right" vertical="center" wrapText="1"/>
    </xf>
    <xf numFmtId="0" fontId="18" fillId="10" borderId="55" xfId="0" applyFont="1" applyFill="1" applyBorder="1" applyAlignment="1">
      <alignment vertical="center"/>
    </xf>
    <xf numFmtId="0" fontId="18" fillId="10" borderId="55" xfId="0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left" vertical="center"/>
    </xf>
    <xf numFmtId="0" fontId="17" fillId="0" borderId="55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left" vertical="center"/>
    </xf>
    <xf numFmtId="3" fontId="18" fillId="10" borderId="55" xfId="0" applyNumberFormat="1" applyFont="1" applyFill="1" applyBorder="1" applyAlignment="1">
      <alignment horizontal="center" vertical="center" wrapText="1"/>
    </xf>
    <xf numFmtId="9" fontId="18" fillId="10" borderId="55" xfId="0" applyNumberFormat="1" applyFont="1" applyFill="1" applyBorder="1" applyAlignment="1">
      <alignment horizontal="center" vertical="center" wrapText="1"/>
    </xf>
    <xf numFmtId="167" fontId="18" fillId="10" borderId="55" xfId="1" applyNumberFormat="1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vertical="center"/>
    </xf>
    <xf numFmtId="0" fontId="17" fillId="0" borderId="55" xfId="0" applyFont="1" applyBorder="1" applyAlignment="1">
      <alignment horizontal="left" vertical="center"/>
    </xf>
    <xf numFmtId="0" fontId="17" fillId="0" borderId="55" xfId="0" applyFont="1" applyBorder="1" applyAlignment="1">
      <alignment horizontal="center" vertical="center"/>
    </xf>
    <xf numFmtId="0" fontId="17" fillId="0" borderId="55" xfId="0" applyFont="1" applyFill="1" applyBorder="1" applyAlignment="1">
      <alignment vertical="center"/>
    </xf>
    <xf numFmtId="0" fontId="19" fillId="0" borderId="22" xfId="0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wrapText="1"/>
    </xf>
    <xf numFmtId="49" fontId="1" fillId="3" borderId="56" xfId="0" applyNumberFormat="1" applyFont="1" applyFill="1" applyBorder="1" applyAlignment="1">
      <alignment horizontal="center" vertical="center" wrapText="1"/>
    </xf>
    <xf numFmtId="49" fontId="1" fillId="3" borderId="57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5" fillId="9" borderId="58" xfId="0" applyNumberFormat="1" applyFont="1" applyFill="1" applyBorder="1" applyAlignment="1">
      <alignment horizontal="center" vertical="center"/>
    </xf>
    <xf numFmtId="49" fontId="15" fillId="9" borderId="59" xfId="0" applyNumberFormat="1" applyFont="1" applyFill="1" applyBorder="1" applyAlignment="1">
      <alignment horizontal="center" vertical="center"/>
    </xf>
    <xf numFmtId="49" fontId="15" fillId="9" borderId="6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p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a "/>
    </sheetNames>
    <sheetDataSet>
      <sheetData sheetId="0">
        <row r="2">
          <cell r="F2" t="str">
            <v>RENDIMIENTO (kg/ha)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9"/>
  <sheetViews>
    <sheetView showGridLines="0" tabSelected="1" topLeftCell="A5" workbookViewId="0">
      <selection activeCell="K9" sqref="K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9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22" t="s">
        <v>67</v>
      </c>
      <c r="D9" s="7"/>
      <c r="E9" s="147" t="str">
        <f>'[1]Papa '!$F$2</f>
        <v>RENDIMIENTO (kg/ha)</v>
      </c>
      <c r="F9" s="148"/>
      <c r="G9" s="128">
        <v>25000</v>
      </c>
    </row>
    <row r="10" spans="1:7" ht="38.25" customHeight="1" x14ac:dyDescent="0.25">
      <c r="A10" s="5"/>
      <c r="B10" s="8" t="s">
        <v>1</v>
      </c>
      <c r="C10" s="123" t="s">
        <v>68</v>
      </c>
      <c r="D10" s="9"/>
      <c r="E10" s="145" t="s">
        <v>2</v>
      </c>
      <c r="F10" s="146"/>
      <c r="G10" s="126" t="s">
        <v>69</v>
      </c>
    </row>
    <row r="11" spans="1:7" ht="18" customHeight="1" x14ac:dyDescent="0.25">
      <c r="A11" s="5"/>
      <c r="B11" s="8" t="s">
        <v>3</v>
      </c>
      <c r="C11" s="123" t="s">
        <v>59</v>
      </c>
      <c r="D11" s="9"/>
      <c r="E11" s="149" t="s">
        <v>54</v>
      </c>
      <c r="F11" s="150"/>
      <c r="G11" s="128">
        <v>450</v>
      </c>
    </row>
    <row r="12" spans="1:7" ht="11.25" customHeight="1" x14ac:dyDescent="0.25">
      <c r="A12" s="5"/>
      <c r="B12" s="8" t="s">
        <v>4</v>
      </c>
      <c r="C12" s="123" t="s">
        <v>60</v>
      </c>
      <c r="D12" s="9"/>
      <c r="E12" s="10" t="s">
        <v>5</v>
      </c>
      <c r="F12" s="11"/>
      <c r="G12" s="128">
        <f>+G9*G11</f>
        <v>11250000</v>
      </c>
    </row>
    <row r="13" spans="1:7" ht="11.25" customHeight="1" x14ac:dyDescent="0.25">
      <c r="A13" s="5"/>
      <c r="B13" s="8" t="s">
        <v>6</v>
      </c>
      <c r="C13" s="122" t="s">
        <v>61</v>
      </c>
      <c r="D13" s="9"/>
      <c r="E13" s="149" t="s">
        <v>7</v>
      </c>
      <c r="F13" s="150"/>
      <c r="G13" s="126" t="s">
        <v>70</v>
      </c>
    </row>
    <row r="14" spans="1:7" ht="13.5" customHeight="1" x14ac:dyDescent="0.25">
      <c r="A14" s="5"/>
      <c r="B14" s="8" t="s">
        <v>8</v>
      </c>
      <c r="C14" s="124" t="s">
        <v>61</v>
      </c>
      <c r="D14" s="9"/>
      <c r="E14" s="149" t="s">
        <v>9</v>
      </c>
      <c r="F14" s="150"/>
      <c r="G14" s="129">
        <v>44652</v>
      </c>
    </row>
    <row r="15" spans="1:7" ht="25.5" customHeight="1" x14ac:dyDescent="0.25">
      <c r="A15" s="5"/>
      <c r="B15" s="8" t="s">
        <v>10</v>
      </c>
      <c r="C15" s="125">
        <v>44713</v>
      </c>
      <c r="D15" s="9"/>
      <c r="E15" s="151" t="s">
        <v>11</v>
      </c>
      <c r="F15" s="152"/>
      <c r="G15" s="130" t="s">
        <v>62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53" t="s">
        <v>92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18"/>
      <c r="C18" s="19"/>
      <c r="D18" s="19"/>
      <c r="E18" s="19"/>
      <c r="F18" s="20"/>
      <c r="G18" s="20"/>
    </row>
    <row r="19" spans="1:7" ht="12" customHeight="1" x14ac:dyDescent="0.25">
      <c r="A19" s="5"/>
      <c r="B19" s="21" t="s">
        <v>12</v>
      </c>
      <c r="C19" s="22"/>
      <c r="D19" s="23"/>
      <c r="E19" s="23"/>
      <c r="F19" s="23"/>
      <c r="G19" s="23"/>
    </row>
    <row r="20" spans="1:7" ht="24" customHeight="1" x14ac:dyDescent="0.25">
      <c r="A20" s="17"/>
      <c r="B20" s="24" t="s">
        <v>13</v>
      </c>
      <c r="C20" s="24" t="s">
        <v>14</v>
      </c>
      <c r="D20" s="24" t="s">
        <v>15</v>
      </c>
      <c r="E20" s="24" t="s">
        <v>16</v>
      </c>
      <c r="F20" s="24" t="s">
        <v>17</v>
      </c>
      <c r="G20" s="24" t="s">
        <v>18</v>
      </c>
    </row>
    <row r="21" spans="1:7" ht="12.75" customHeight="1" x14ac:dyDescent="0.25">
      <c r="A21" s="17"/>
      <c r="B21" s="141" t="s">
        <v>71</v>
      </c>
      <c r="C21" s="142" t="s">
        <v>19</v>
      </c>
      <c r="D21" s="142">
        <v>5</v>
      </c>
      <c r="E21" s="142" t="s">
        <v>58</v>
      </c>
      <c r="F21" s="128">
        <v>13608</v>
      </c>
      <c r="G21" s="128">
        <f>D21*F21</f>
        <v>68040</v>
      </c>
    </row>
    <row r="22" spans="1:7" ht="25.5" customHeight="1" x14ac:dyDescent="0.25">
      <c r="A22" s="17"/>
      <c r="B22" s="141" t="s">
        <v>72</v>
      </c>
      <c r="C22" s="142" t="s">
        <v>19</v>
      </c>
      <c r="D22" s="142">
        <v>54</v>
      </c>
      <c r="E22" s="142" t="s">
        <v>73</v>
      </c>
      <c r="F22" s="128">
        <v>13608</v>
      </c>
      <c r="G22" s="128">
        <f>D22*F22</f>
        <v>734832</v>
      </c>
    </row>
    <row r="23" spans="1:7" ht="12.75" customHeight="1" x14ac:dyDescent="0.25">
      <c r="A23" s="17"/>
      <c r="B23" s="25" t="s">
        <v>20</v>
      </c>
      <c r="C23" s="26"/>
      <c r="D23" s="26"/>
      <c r="E23" s="26"/>
      <c r="F23" s="27"/>
      <c r="G23" s="28">
        <f>+G21+G22</f>
        <v>802872</v>
      </c>
    </row>
    <row r="24" spans="1:7" ht="12.75" customHeight="1" x14ac:dyDescent="0.25">
      <c r="A24" s="17"/>
      <c r="B24" s="18"/>
      <c r="C24" s="20"/>
      <c r="D24" s="20"/>
      <c r="E24" s="20"/>
      <c r="F24" s="29"/>
      <c r="G24" s="29"/>
    </row>
    <row r="25" spans="1:7" ht="12" customHeight="1" x14ac:dyDescent="0.25">
      <c r="A25" s="2"/>
      <c r="B25" s="94" t="s">
        <v>21</v>
      </c>
      <c r="C25" s="95"/>
      <c r="D25" s="96"/>
      <c r="E25" s="96"/>
      <c r="F25" s="97"/>
      <c r="G25" s="97"/>
    </row>
    <row r="26" spans="1:7" ht="12" customHeight="1" x14ac:dyDescent="0.25">
      <c r="A26" s="5"/>
      <c r="B26" s="101" t="s">
        <v>13</v>
      </c>
      <c r="C26" s="102" t="s">
        <v>14</v>
      </c>
      <c r="D26" s="102" t="s">
        <v>15</v>
      </c>
      <c r="E26" s="103" t="s">
        <v>16</v>
      </c>
      <c r="F26" s="102" t="s">
        <v>17</v>
      </c>
      <c r="G26" s="104" t="s">
        <v>18</v>
      </c>
    </row>
    <row r="27" spans="1:7" ht="24" customHeight="1" x14ac:dyDescent="0.25">
      <c r="A27" s="60"/>
      <c r="B27" s="105"/>
      <c r="C27" s="34"/>
      <c r="D27" s="34"/>
      <c r="E27" s="34"/>
      <c r="F27" s="93"/>
      <c r="G27" s="106"/>
    </row>
    <row r="28" spans="1:7" ht="12" customHeight="1" x14ac:dyDescent="0.25">
      <c r="A28" s="60"/>
      <c r="B28" s="107" t="s">
        <v>22</v>
      </c>
      <c r="C28" s="108"/>
      <c r="D28" s="108"/>
      <c r="E28" s="108"/>
      <c r="F28" s="109"/>
      <c r="G28" s="110">
        <f>SUM(G27)</f>
        <v>0</v>
      </c>
    </row>
    <row r="29" spans="1:7" ht="12" customHeight="1" x14ac:dyDescent="0.25">
      <c r="A29" s="60"/>
      <c r="B29" s="98"/>
      <c r="C29" s="99"/>
      <c r="D29" s="99"/>
      <c r="E29" s="99"/>
      <c r="F29" s="100"/>
      <c r="G29" s="100"/>
    </row>
    <row r="30" spans="1:7" ht="12" customHeight="1" x14ac:dyDescent="0.25">
      <c r="A30" s="2"/>
      <c r="B30" s="94" t="s">
        <v>23</v>
      </c>
      <c r="C30" s="95"/>
      <c r="D30" s="96"/>
      <c r="E30" s="96"/>
      <c r="F30" s="97"/>
      <c r="G30" s="97"/>
    </row>
    <row r="31" spans="1:7" ht="12" customHeight="1" x14ac:dyDescent="0.25">
      <c r="A31" s="5"/>
      <c r="B31" s="111" t="s">
        <v>13</v>
      </c>
      <c r="C31" s="112" t="s">
        <v>14</v>
      </c>
      <c r="D31" s="112" t="s">
        <v>55</v>
      </c>
      <c r="E31" s="112" t="s">
        <v>16</v>
      </c>
      <c r="F31" s="113" t="s">
        <v>17</v>
      </c>
      <c r="G31" s="114" t="s">
        <v>18</v>
      </c>
    </row>
    <row r="32" spans="1:7" ht="24" customHeight="1" x14ac:dyDescent="0.25">
      <c r="A32" s="60"/>
      <c r="B32" s="133" t="s">
        <v>74</v>
      </c>
      <c r="C32" s="134" t="s">
        <v>75</v>
      </c>
      <c r="D32" s="134">
        <v>0.125</v>
      </c>
      <c r="E32" s="135" t="s">
        <v>76</v>
      </c>
      <c r="F32" s="128">
        <v>350000</v>
      </c>
      <c r="G32" s="128">
        <f t="shared" ref="G32:G36" si="0">+D32*F32</f>
        <v>43750</v>
      </c>
    </row>
    <row r="33" spans="1:7" ht="12.75" customHeight="1" x14ac:dyDescent="0.25">
      <c r="A33" s="60"/>
      <c r="B33" s="133" t="s">
        <v>77</v>
      </c>
      <c r="C33" s="134" t="s">
        <v>75</v>
      </c>
      <c r="D33" s="134">
        <v>0.375</v>
      </c>
      <c r="E33" s="135" t="s">
        <v>76</v>
      </c>
      <c r="F33" s="128">
        <v>350000</v>
      </c>
      <c r="G33" s="128">
        <f t="shared" si="0"/>
        <v>131250</v>
      </c>
    </row>
    <row r="34" spans="1:7" ht="12.75" customHeight="1" x14ac:dyDescent="0.25">
      <c r="A34" s="60"/>
      <c r="B34" s="133" t="s">
        <v>78</v>
      </c>
      <c r="C34" s="134" t="s">
        <v>75</v>
      </c>
      <c r="D34" s="134">
        <v>0.125</v>
      </c>
      <c r="E34" s="135" t="s">
        <v>76</v>
      </c>
      <c r="F34" s="128">
        <v>350000</v>
      </c>
      <c r="G34" s="128">
        <f t="shared" si="0"/>
        <v>43750</v>
      </c>
    </row>
    <row r="35" spans="1:7" ht="12.75" customHeight="1" x14ac:dyDescent="0.25">
      <c r="A35" s="17"/>
      <c r="B35" s="133" t="s">
        <v>79</v>
      </c>
      <c r="C35" s="134" t="s">
        <v>75</v>
      </c>
      <c r="D35" s="134">
        <v>0.125</v>
      </c>
      <c r="E35" s="135" t="s">
        <v>80</v>
      </c>
      <c r="F35" s="128">
        <v>350000</v>
      </c>
      <c r="G35" s="128">
        <f t="shared" si="0"/>
        <v>43750</v>
      </c>
    </row>
    <row r="36" spans="1:7" ht="12.75" customHeight="1" x14ac:dyDescent="0.25">
      <c r="A36" s="17"/>
      <c r="B36" s="133" t="s">
        <v>81</v>
      </c>
      <c r="C36" s="134" t="s">
        <v>75</v>
      </c>
      <c r="D36" s="134">
        <v>0.375</v>
      </c>
      <c r="E36" s="135" t="s">
        <v>82</v>
      </c>
      <c r="F36" s="128">
        <v>350000</v>
      </c>
      <c r="G36" s="128">
        <f t="shared" si="0"/>
        <v>131250</v>
      </c>
    </row>
    <row r="37" spans="1:7" ht="15" x14ac:dyDescent="0.25">
      <c r="A37" s="17"/>
      <c r="B37" s="115" t="s">
        <v>24</v>
      </c>
      <c r="C37" s="116"/>
      <c r="D37" s="116"/>
      <c r="E37" s="116"/>
      <c r="F37" s="117"/>
      <c r="G37" s="118">
        <f>+G32+G33+G34+G35+G36</f>
        <v>393750</v>
      </c>
    </row>
    <row r="38" spans="1:7" ht="12.75" customHeight="1" x14ac:dyDescent="0.25">
      <c r="A38" s="17"/>
      <c r="B38" s="98"/>
      <c r="C38" s="99"/>
      <c r="D38" s="99"/>
      <c r="E38" s="99"/>
      <c r="F38" s="100"/>
      <c r="G38" s="100"/>
    </row>
    <row r="39" spans="1:7" ht="25.5" customHeight="1" x14ac:dyDescent="0.25">
      <c r="A39" s="17"/>
      <c r="B39" s="30" t="s">
        <v>25</v>
      </c>
      <c r="C39" s="31"/>
      <c r="D39" s="32"/>
      <c r="E39" s="32"/>
      <c r="F39" s="33"/>
      <c r="G39" s="33"/>
    </row>
    <row r="40" spans="1:7" ht="25.5" customHeight="1" x14ac:dyDescent="0.25">
      <c r="A40" s="17"/>
      <c r="B40" s="39" t="s">
        <v>26</v>
      </c>
      <c r="C40" s="39" t="s">
        <v>27</v>
      </c>
      <c r="D40" s="39" t="s">
        <v>28</v>
      </c>
      <c r="E40" s="39" t="s">
        <v>16</v>
      </c>
      <c r="F40" s="39" t="s">
        <v>17</v>
      </c>
      <c r="G40" s="39" t="s">
        <v>18</v>
      </c>
    </row>
    <row r="41" spans="1:7" ht="25.5" customHeight="1" x14ac:dyDescent="0.25">
      <c r="A41" s="17"/>
      <c r="B41" s="136" t="s">
        <v>83</v>
      </c>
      <c r="C41" s="134" t="s">
        <v>84</v>
      </c>
      <c r="D41" s="134">
        <v>2000</v>
      </c>
      <c r="E41" s="135" t="s">
        <v>76</v>
      </c>
      <c r="F41" s="128">
        <v>1200</v>
      </c>
      <c r="G41" s="128">
        <f t="shared" ref="G41:G48" si="1">+D41*F41</f>
        <v>2400000</v>
      </c>
    </row>
    <row r="42" spans="1:7" ht="12.75" customHeight="1" x14ac:dyDescent="0.25">
      <c r="A42" s="17"/>
      <c r="B42" s="136" t="s">
        <v>29</v>
      </c>
      <c r="C42" s="134"/>
      <c r="D42" s="134"/>
      <c r="E42" s="134"/>
      <c r="F42" s="128"/>
      <c r="G42" s="128"/>
    </row>
    <row r="43" spans="1:7" ht="12.75" customHeight="1" x14ac:dyDescent="0.25">
      <c r="A43" s="17"/>
      <c r="B43" s="133" t="s">
        <v>63</v>
      </c>
      <c r="C43" s="134" t="s">
        <v>64</v>
      </c>
      <c r="D43" s="134">
        <v>8</v>
      </c>
      <c r="E43" s="135" t="s">
        <v>76</v>
      </c>
      <c r="F43" s="128">
        <f>30764*1.19</f>
        <v>36609.159999999996</v>
      </c>
      <c r="G43" s="128">
        <f t="shared" si="1"/>
        <v>292873.27999999997</v>
      </c>
    </row>
    <row r="44" spans="1:7" ht="12.75" customHeight="1" x14ac:dyDescent="0.25">
      <c r="A44" s="17"/>
      <c r="B44" s="133" t="s">
        <v>65</v>
      </c>
      <c r="C44" s="134" t="s">
        <v>64</v>
      </c>
      <c r="D44" s="134">
        <v>10</v>
      </c>
      <c r="E44" s="135" t="s">
        <v>76</v>
      </c>
      <c r="F44" s="128">
        <f>26638*1.19</f>
        <v>31699.219999999998</v>
      </c>
      <c r="G44" s="128">
        <f t="shared" si="1"/>
        <v>316992.19999999995</v>
      </c>
    </row>
    <row r="45" spans="1:7" ht="25.5" customHeight="1" x14ac:dyDescent="0.25">
      <c r="A45" s="17"/>
      <c r="B45" s="133" t="s">
        <v>85</v>
      </c>
      <c r="C45" s="134" t="s">
        <v>64</v>
      </c>
      <c r="D45" s="134">
        <v>3</v>
      </c>
      <c r="E45" s="135" t="s">
        <v>76</v>
      </c>
      <c r="F45" s="128">
        <f>26680*1.19</f>
        <v>31749.199999999997</v>
      </c>
      <c r="G45" s="128">
        <f t="shared" si="1"/>
        <v>95247.599999999991</v>
      </c>
    </row>
    <row r="46" spans="1:7" ht="12.75" customHeight="1" x14ac:dyDescent="0.25">
      <c r="A46" s="17"/>
      <c r="B46" s="133" t="s">
        <v>66</v>
      </c>
      <c r="C46" s="134" t="s">
        <v>64</v>
      </c>
      <c r="D46" s="134">
        <v>1</v>
      </c>
      <c r="E46" s="135" t="s">
        <v>76</v>
      </c>
      <c r="F46" s="128">
        <f>19958*1.19</f>
        <v>23750.02</v>
      </c>
      <c r="G46" s="128">
        <f t="shared" si="1"/>
        <v>23750.02</v>
      </c>
    </row>
    <row r="47" spans="1:7" ht="15" x14ac:dyDescent="0.25">
      <c r="A47" s="5"/>
      <c r="B47" s="136" t="s">
        <v>31</v>
      </c>
      <c r="C47" s="134"/>
      <c r="D47" s="134"/>
      <c r="E47" s="134"/>
      <c r="F47" s="128"/>
      <c r="G47" s="128"/>
    </row>
    <row r="48" spans="1:7" ht="12" customHeight="1" x14ac:dyDescent="0.25">
      <c r="A48" s="2"/>
      <c r="B48" s="143" t="s">
        <v>86</v>
      </c>
      <c r="C48" s="134" t="s">
        <v>87</v>
      </c>
      <c r="D48" s="134">
        <v>600</v>
      </c>
      <c r="E48" s="135" t="s">
        <v>76</v>
      </c>
      <c r="F48" s="128">
        <v>400</v>
      </c>
      <c r="G48" s="128">
        <f t="shared" si="1"/>
        <v>240000</v>
      </c>
    </row>
    <row r="49" spans="1:11" ht="12" customHeight="1" x14ac:dyDescent="0.25">
      <c r="A49" s="5"/>
      <c r="B49" s="40" t="s">
        <v>30</v>
      </c>
      <c r="C49" s="41"/>
      <c r="D49" s="41"/>
      <c r="E49" s="41"/>
      <c r="F49" s="42"/>
      <c r="G49" s="43">
        <f>+G41+G43+G44+G45+G46+G48</f>
        <v>3368863.0999999996</v>
      </c>
    </row>
    <row r="50" spans="1:11" ht="12" customHeight="1" x14ac:dyDescent="0.25">
      <c r="A50" s="5"/>
      <c r="B50" s="35"/>
      <c r="C50" s="36"/>
      <c r="D50" s="36"/>
      <c r="E50" s="44"/>
      <c r="F50" s="37"/>
      <c r="G50" s="37"/>
    </row>
    <row r="51" spans="1:11" ht="24" customHeight="1" x14ac:dyDescent="0.25">
      <c r="A51" s="5"/>
      <c r="B51" s="30" t="s">
        <v>31</v>
      </c>
      <c r="C51" s="31"/>
      <c r="D51" s="32"/>
      <c r="E51" s="32"/>
      <c r="F51" s="33"/>
      <c r="G51" s="33"/>
      <c r="K51" s="92"/>
    </row>
    <row r="52" spans="1:11" ht="12.75" customHeight="1" x14ac:dyDescent="0.25">
      <c r="A52" s="17"/>
      <c r="B52" s="38" t="s">
        <v>32</v>
      </c>
      <c r="C52" s="39" t="s">
        <v>27</v>
      </c>
      <c r="D52" s="39" t="s">
        <v>28</v>
      </c>
      <c r="E52" s="38" t="s">
        <v>16</v>
      </c>
      <c r="F52" s="39" t="s">
        <v>17</v>
      </c>
      <c r="G52" s="38" t="s">
        <v>18</v>
      </c>
      <c r="K52" s="92"/>
    </row>
    <row r="53" spans="1:11" ht="12.75" customHeight="1" x14ac:dyDescent="0.25">
      <c r="A53" s="17"/>
      <c r="B53" s="131"/>
      <c r="C53" s="137"/>
      <c r="D53" s="138"/>
      <c r="E53" s="132"/>
      <c r="F53" s="139"/>
      <c r="G53" s="127"/>
    </row>
    <row r="54" spans="1:11" ht="12.75" customHeight="1" x14ac:dyDescent="0.25">
      <c r="A54" s="17"/>
      <c r="B54" s="45" t="s">
        <v>33</v>
      </c>
      <c r="C54" s="46"/>
      <c r="D54" s="46"/>
      <c r="E54" s="46"/>
      <c r="F54" s="47"/>
      <c r="G54" s="48">
        <f>SUM(G53)</f>
        <v>0</v>
      </c>
    </row>
    <row r="55" spans="1:11" ht="12.75" customHeight="1" x14ac:dyDescent="0.25">
      <c r="A55" s="17"/>
      <c r="B55" s="63"/>
      <c r="C55" s="63"/>
      <c r="D55" s="63"/>
      <c r="E55" s="63"/>
      <c r="F55" s="64"/>
      <c r="G55" s="64"/>
    </row>
    <row r="56" spans="1:11" ht="12.75" customHeight="1" x14ac:dyDescent="0.25">
      <c r="A56" s="17"/>
      <c r="B56" s="65" t="s">
        <v>34</v>
      </c>
      <c r="C56" s="66"/>
      <c r="D56" s="66"/>
      <c r="E56" s="66"/>
      <c r="F56" s="66"/>
      <c r="G56" s="67">
        <f>+G54+G49+G37+G28+G23</f>
        <v>4565485.0999999996</v>
      </c>
    </row>
    <row r="57" spans="1:11" ht="12.75" customHeight="1" x14ac:dyDescent="0.25">
      <c r="A57" s="17"/>
      <c r="B57" s="68" t="s">
        <v>35</v>
      </c>
      <c r="C57" s="50"/>
      <c r="D57" s="50"/>
      <c r="E57" s="50"/>
      <c r="F57" s="50"/>
      <c r="G57" s="69">
        <f>G56*0.05</f>
        <v>228274.255</v>
      </c>
    </row>
    <row r="58" spans="1:11" ht="12.75" customHeight="1" x14ac:dyDescent="0.25">
      <c r="A58" s="17"/>
      <c r="B58" s="70" t="s">
        <v>36</v>
      </c>
      <c r="C58" s="49"/>
      <c r="D58" s="49"/>
      <c r="E58" s="49"/>
      <c r="F58" s="49"/>
      <c r="G58" s="71">
        <f>G57+G56</f>
        <v>4793759.3549999995</v>
      </c>
    </row>
    <row r="59" spans="1:11" ht="12.75" customHeight="1" x14ac:dyDescent="0.25">
      <c r="A59" s="60"/>
      <c r="B59" s="68" t="s">
        <v>37</v>
      </c>
      <c r="C59" s="50"/>
      <c r="D59" s="50"/>
      <c r="E59" s="50"/>
      <c r="F59" s="50"/>
      <c r="G59" s="69">
        <f>G12</f>
        <v>11250000</v>
      </c>
    </row>
    <row r="60" spans="1:11" ht="12.75" customHeight="1" x14ac:dyDescent="0.25">
      <c r="A60" s="60"/>
      <c r="B60" s="72" t="s">
        <v>38</v>
      </c>
      <c r="C60" s="73"/>
      <c r="D60" s="73"/>
      <c r="E60" s="73"/>
      <c r="F60" s="73"/>
      <c r="G60" s="74">
        <f>G59-G58</f>
        <v>6456240.6450000005</v>
      </c>
    </row>
    <row r="61" spans="1:11" ht="12.75" customHeight="1" x14ac:dyDescent="0.25">
      <c r="A61" s="60"/>
      <c r="B61" s="61" t="s">
        <v>39</v>
      </c>
      <c r="C61" s="62"/>
      <c r="D61" s="62"/>
      <c r="E61" s="62"/>
      <c r="F61" s="62"/>
      <c r="G61" s="58"/>
    </row>
    <row r="62" spans="1:11" ht="13.5" customHeight="1" x14ac:dyDescent="0.25">
      <c r="A62" s="60"/>
      <c r="B62" s="75"/>
      <c r="C62" s="62"/>
      <c r="D62" s="62"/>
      <c r="E62" s="62"/>
      <c r="F62" s="62"/>
      <c r="G62" s="58"/>
    </row>
    <row r="63" spans="1:11" ht="12" customHeight="1" x14ac:dyDescent="0.25">
      <c r="A63" s="60"/>
      <c r="B63" s="144" t="s">
        <v>88</v>
      </c>
      <c r="C63" s="140"/>
      <c r="D63" s="140"/>
      <c r="E63" s="140"/>
      <c r="F63" s="140"/>
      <c r="G63" s="58"/>
    </row>
    <row r="64" spans="1:11" ht="12" customHeight="1" x14ac:dyDescent="0.25">
      <c r="A64" s="60"/>
      <c r="B64" s="140" t="s">
        <v>40</v>
      </c>
      <c r="C64" s="140"/>
      <c r="D64" s="140"/>
      <c r="E64" s="140"/>
      <c r="F64" s="140"/>
      <c r="G64" s="58"/>
    </row>
    <row r="65" spans="1:255" ht="24" customHeight="1" x14ac:dyDescent="0.25">
      <c r="A65" s="60"/>
      <c r="B65" s="140" t="s">
        <v>41</v>
      </c>
      <c r="C65" s="140"/>
      <c r="D65" s="140"/>
      <c r="E65" s="140"/>
      <c r="F65" s="140"/>
      <c r="G65" s="58"/>
    </row>
    <row r="66" spans="1:255" ht="12.75" customHeight="1" x14ac:dyDescent="0.25">
      <c r="A66" s="60"/>
      <c r="B66" s="140" t="s">
        <v>89</v>
      </c>
      <c r="C66" s="140"/>
      <c r="D66" s="140"/>
      <c r="E66" s="140"/>
      <c r="F66" s="140"/>
      <c r="G66" s="58"/>
    </row>
    <row r="67" spans="1:255" ht="12.75" customHeight="1" x14ac:dyDescent="0.25">
      <c r="A67" s="60"/>
      <c r="B67" s="140" t="s">
        <v>90</v>
      </c>
      <c r="C67" s="140"/>
      <c r="D67" s="140"/>
      <c r="E67" s="140"/>
      <c r="F67" s="140"/>
      <c r="G67" s="58"/>
    </row>
    <row r="68" spans="1:255" ht="13.5" customHeight="1" x14ac:dyDescent="0.25">
      <c r="A68" s="5"/>
      <c r="B68" s="140" t="s">
        <v>42</v>
      </c>
      <c r="C68" s="140"/>
      <c r="D68" s="140"/>
      <c r="E68" s="140"/>
      <c r="F68" s="140"/>
      <c r="G68" s="58"/>
    </row>
    <row r="69" spans="1:255" ht="12" customHeight="1" x14ac:dyDescent="0.25">
      <c r="A69" s="2"/>
      <c r="B69" s="140" t="s">
        <v>43</v>
      </c>
      <c r="C69" s="140"/>
      <c r="D69" s="140"/>
      <c r="E69" s="140"/>
      <c r="IR69"/>
      <c r="IS69"/>
      <c r="IT69"/>
      <c r="IU69"/>
    </row>
    <row r="70" spans="1:255" ht="12" customHeight="1" x14ac:dyDescent="0.25">
      <c r="A70" s="60"/>
      <c r="B70" s="140"/>
      <c r="IR70"/>
      <c r="IS70"/>
      <c r="IT70"/>
      <c r="IU70"/>
    </row>
    <row r="71" spans="1:255" ht="12" customHeight="1" x14ac:dyDescent="0.25">
      <c r="A71" s="60"/>
      <c r="B71" s="85"/>
      <c r="IR71"/>
      <c r="IS71"/>
      <c r="IT71"/>
      <c r="IU71"/>
    </row>
    <row r="72" spans="1:255" ht="12" customHeight="1" thickBot="1" x14ac:dyDescent="0.3">
      <c r="A72" s="60"/>
      <c r="B72" s="120" t="s">
        <v>44</v>
      </c>
      <c r="C72" s="121"/>
      <c r="D72" s="84"/>
      <c r="E72" s="52"/>
      <c r="IR72"/>
      <c r="IS72"/>
      <c r="IT72"/>
      <c r="IU72"/>
    </row>
    <row r="73" spans="1:255" ht="12" customHeight="1" x14ac:dyDescent="0.25">
      <c r="A73" s="60"/>
      <c r="B73" s="77" t="s">
        <v>32</v>
      </c>
      <c r="C73" s="53" t="s">
        <v>45</v>
      </c>
      <c r="D73" s="78" t="s">
        <v>46</v>
      </c>
      <c r="E73" s="52"/>
      <c r="IR73"/>
      <c r="IS73"/>
      <c r="IT73"/>
      <c r="IU73"/>
    </row>
    <row r="74" spans="1:255" ht="12" customHeight="1" x14ac:dyDescent="0.25">
      <c r="A74" s="60"/>
      <c r="B74" s="79" t="s">
        <v>47</v>
      </c>
      <c r="C74" s="54">
        <f>+G23</f>
        <v>802872</v>
      </c>
      <c r="D74" s="80">
        <f>(C74/C80)</f>
        <v>0.16748275008059935</v>
      </c>
      <c r="E74" s="52"/>
      <c r="IR74"/>
      <c r="IS74"/>
      <c r="IT74"/>
      <c r="IU74"/>
    </row>
    <row r="75" spans="1:255" ht="12" customHeight="1" x14ac:dyDescent="0.25">
      <c r="A75" s="60"/>
      <c r="B75" s="79" t="s">
        <v>48</v>
      </c>
      <c r="C75" s="54">
        <f>+G28</f>
        <v>0</v>
      </c>
      <c r="D75" s="80">
        <v>0</v>
      </c>
      <c r="E75" s="52"/>
      <c r="IR75"/>
      <c r="IS75"/>
      <c r="IT75"/>
      <c r="IU75"/>
    </row>
    <row r="76" spans="1:255" ht="12.75" customHeight="1" x14ac:dyDescent="0.25">
      <c r="A76" s="60"/>
      <c r="B76" s="79" t="s">
        <v>49</v>
      </c>
      <c r="C76" s="54">
        <f>+G37</f>
        <v>393750</v>
      </c>
      <c r="D76" s="80">
        <f>(C76/C80)</f>
        <v>8.2138040489936115E-2</v>
      </c>
      <c r="E76" s="52"/>
      <c r="IR76"/>
      <c r="IS76"/>
      <c r="IT76"/>
      <c r="IU76"/>
    </row>
    <row r="77" spans="1:255" ht="12" customHeight="1" x14ac:dyDescent="0.25">
      <c r="A77" s="60"/>
      <c r="B77" s="79" t="s">
        <v>26</v>
      </c>
      <c r="C77" s="54">
        <f>+G49</f>
        <v>3368863.0999999996</v>
      </c>
      <c r="D77" s="80">
        <f>(C77/C80)</f>
        <v>0.70276016181041689</v>
      </c>
      <c r="E77" s="52"/>
      <c r="IN77"/>
      <c r="IO77"/>
      <c r="IP77"/>
      <c r="IQ77"/>
      <c r="IR77"/>
      <c r="IS77"/>
      <c r="IT77"/>
      <c r="IU77"/>
    </row>
    <row r="78" spans="1:255" ht="12" customHeight="1" x14ac:dyDescent="0.25">
      <c r="A78" s="60"/>
      <c r="B78" s="79" t="s">
        <v>50</v>
      </c>
      <c r="C78" s="55">
        <f>+G54</f>
        <v>0</v>
      </c>
      <c r="D78" s="80">
        <f>(C78/C80)</f>
        <v>0</v>
      </c>
      <c r="E78" s="57"/>
      <c r="IN78"/>
      <c r="IO78"/>
      <c r="IP78"/>
      <c r="IQ78"/>
      <c r="IR78"/>
      <c r="IS78"/>
      <c r="IT78"/>
      <c r="IU78"/>
    </row>
    <row r="79" spans="1:255" ht="12" customHeight="1" x14ac:dyDescent="0.25">
      <c r="A79" s="60"/>
      <c r="B79" s="79" t="s">
        <v>51</v>
      </c>
      <c r="C79" s="55">
        <f>+G57</f>
        <v>228274.255</v>
      </c>
      <c r="D79" s="80">
        <f>(C79/C80)</f>
        <v>4.7619047619047623E-2</v>
      </c>
      <c r="E79" s="57"/>
      <c r="F79" s="62"/>
      <c r="IR79"/>
      <c r="IS79"/>
      <c r="IT79"/>
      <c r="IU79"/>
    </row>
    <row r="80" spans="1:255" ht="12" customHeight="1" thickBot="1" x14ac:dyDescent="0.3">
      <c r="A80" s="60"/>
      <c r="B80" s="81" t="s">
        <v>52</v>
      </c>
      <c r="C80" s="82">
        <f>SUM(C74:C79)</f>
        <v>4793759.3549999995</v>
      </c>
      <c r="D80" s="83">
        <f>SUM(D74:D79)</f>
        <v>1</v>
      </c>
      <c r="E80" s="57"/>
      <c r="F80" s="62"/>
      <c r="IR80"/>
      <c r="IS80"/>
      <c r="IT80"/>
      <c r="IU80"/>
    </row>
    <row r="81" spans="1:255" ht="12" customHeight="1" x14ac:dyDescent="0.25">
      <c r="A81" s="60"/>
      <c r="B81" s="75"/>
      <c r="C81" s="62"/>
      <c r="D81" s="62"/>
      <c r="E81" s="62"/>
      <c r="F81" s="56"/>
      <c r="IR81"/>
      <c r="IS81"/>
      <c r="IT81"/>
      <c r="IU81"/>
    </row>
    <row r="82" spans="1:255" ht="12" customHeight="1" thickBot="1" x14ac:dyDescent="0.3">
      <c r="A82" s="60"/>
      <c r="B82" s="76"/>
      <c r="C82" s="62"/>
      <c r="D82" s="62"/>
      <c r="E82" s="62"/>
      <c r="F82" s="87"/>
      <c r="IR82"/>
      <c r="IS82"/>
      <c r="IT82"/>
      <c r="IU82"/>
    </row>
    <row r="83" spans="1:255" ht="12.75" customHeight="1" thickBot="1" x14ac:dyDescent="0.3">
      <c r="A83" s="60"/>
      <c r="B83" s="155" t="s">
        <v>91</v>
      </c>
      <c r="C83" s="156"/>
      <c r="D83" s="156"/>
      <c r="E83" s="157"/>
      <c r="F83" s="87"/>
      <c r="IR83"/>
      <c r="IS83"/>
      <c r="IT83"/>
      <c r="IU83"/>
    </row>
    <row r="84" spans="1:255" ht="12.75" customHeight="1" x14ac:dyDescent="0.25">
      <c r="A84" s="60"/>
      <c r="B84" s="88" t="s">
        <v>56</v>
      </c>
      <c r="C84" s="89">
        <v>12000</v>
      </c>
      <c r="D84" s="119">
        <v>25000</v>
      </c>
      <c r="E84" s="90">
        <v>32000</v>
      </c>
      <c r="F84" s="59"/>
      <c r="IR84"/>
      <c r="IS84"/>
      <c r="IT84"/>
      <c r="IU84"/>
    </row>
    <row r="85" spans="1:255" ht="15" customHeight="1" thickBot="1" x14ac:dyDescent="0.3">
      <c r="A85" s="60"/>
      <c r="B85" s="81" t="s">
        <v>57</v>
      </c>
      <c r="C85" s="82">
        <f>+C80/C84</f>
        <v>399.47994624999995</v>
      </c>
      <c r="D85" s="82">
        <f>+C80/D84</f>
        <v>191.75037419999998</v>
      </c>
      <c r="E85" s="91">
        <f>+C80/E84</f>
        <v>149.80497984374998</v>
      </c>
      <c r="IR85"/>
      <c r="IS85"/>
      <c r="IT85"/>
      <c r="IU85"/>
    </row>
    <row r="86" spans="1:255" ht="12" customHeight="1" x14ac:dyDescent="0.25">
      <c r="A86" s="60"/>
      <c r="B86" s="86" t="s">
        <v>53</v>
      </c>
      <c r="IR86"/>
      <c r="IS86"/>
      <c r="IT86"/>
      <c r="IU86"/>
    </row>
    <row r="87" spans="1:255" ht="12" customHeight="1" x14ac:dyDescent="0.25">
      <c r="A87" s="60"/>
      <c r="IR87"/>
      <c r="IS87"/>
      <c r="IT87"/>
      <c r="IU87"/>
    </row>
    <row r="88" spans="1:255" ht="12" customHeight="1" x14ac:dyDescent="0.25">
      <c r="A88" s="60"/>
      <c r="IR88"/>
      <c r="IS88"/>
      <c r="IT88"/>
      <c r="IU88"/>
    </row>
    <row r="89" spans="1:255" ht="12" customHeight="1" x14ac:dyDescent="0.25">
      <c r="A89" s="60"/>
    </row>
    <row r="90" spans="1:255" ht="12" customHeight="1" x14ac:dyDescent="0.25">
      <c r="A90" s="60"/>
    </row>
    <row r="91" spans="1:255" ht="12" customHeight="1" x14ac:dyDescent="0.25">
      <c r="A91" s="60"/>
    </row>
    <row r="92" spans="1:255" ht="12" customHeight="1" x14ac:dyDescent="0.25">
      <c r="A92" s="60"/>
    </row>
    <row r="93" spans="1:255" ht="12.75" customHeight="1" x14ac:dyDescent="0.25">
      <c r="A93" s="60"/>
    </row>
    <row r="94" spans="1:255" ht="12" customHeight="1" x14ac:dyDescent="0.25">
      <c r="A94" s="60"/>
    </row>
    <row r="95" spans="1:255" ht="12.75" customHeight="1" x14ac:dyDescent="0.25">
      <c r="A95" s="60"/>
    </row>
    <row r="96" spans="1:255" ht="12" customHeight="1" x14ac:dyDescent="0.25">
      <c r="A96" s="51"/>
    </row>
    <row r="97" spans="1:1" ht="12" customHeight="1" x14ac:dyDescent="0.25">
      <c r="A97" s="60"/>
    </row>
    <row r="98" spans="1:1" ht="12.75" customHeight="1" x14ac:dyDescent="0.25">
      <c r="A98" s="60"/>
    </row>
    <row r="99" spans="1:1" ht="15.6" customHeight="1" x14ac:dyDescent="0.25">
      <c r="A99" s="60"/>
    </row>
  </sheetData>
  <mergeCells count="8">
    <mergeCell ref="B83:E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2022-07-25T22:09:58Z</dcterms:modified>
</cp:coreProperties>
</file>