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5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6" documentId="11_805ED94F226D928A60769BA4BFFAA705E2242B0C" xr6:coauthVersionLast="47" xr6:coauthVersionMax="47" xr10:uidLastSave="{6A4FF021-3F75-40BC-A10F-086208A234C4}"/>
  <bookViews>
    <workbookView xWindow="0" yWindow="0" windowWidth="20490" windowHeight="7755" xr2:uid="{00000000-000D-0000-FFFF-FFFF00000000}"/>
  </bookViews>
  <sheets>
    <sheet name="PAPA" sheetId="1" r:id="rId1"/>
  </sheets>
  <definedNames>
    <definedName name="_xlnm.Print_Area" localSheetId="0">PAPA!$A$1:$F$92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0" i="1" l="1"/>
  <c r="F47" i="1"/>
  <c r="F49" i="1"/>
  <c r="F50" i="1"/>
  <c r="F52" i="1"/>
  <c r="F53" i="1"/>
  <c r="F55" i="1"/>
  <c r="F35" i="1"/>
  <c r="F36" i="1"/>
  <c r="F37" i="1"/>
  <c r="F38" i="1"/>
  <c r="F39" i="1"/>
  <c r="F40" i="1"/>
  <c r="F41" i="1"/>
  <c r="F20" i="1"/>
  <c r="F21" i="1"/>
  <c r="F22" i="1"/>
  <c r="F23" i="1"/>
  <c r="F24" i="1"/>
  <c r="F25" i="1"/>
  <c r="F61" i="1"/>
  <c r="F31" i="1"/>
  <c r="B82" i="1" s="1"/>
  <c r="F11" i="1"/>
  <c r="F67" i="1" s="1"/>
  <c r="F62" i="1" l="1"/>
  <c r="B85" i="1" s="1"/>
  <c r="F56" i="1"/>
  <c r="B84" i="1" s="1"/>
  <c r="F42" i="1"/>
  <c r="B83" i="1" s="1"/>
  <c r="F26" i="1"/>
  <c r="B81" i="1" s="1"/>
  <c r="F64" i="1" l="1"/>
  <c r="F65" i="1" s="1"/>
  <c r="B86" i="1" s="1"/>
  <c r="F66" i="1"/>
  <c r="B87" i="1" l="1"/>
  <c r="D91" i="1"/>
  <c r="C91" i="1"/>
  <c r="B91" i="1"/>
  <c r="F68" i="1"/>
  <c r="C84" i="1" l="1"/>
  <c r="C85" i="1"/>
  <c r="C83" i="1"/>
  <c r="C81" i="1"/>
  <c r="C86" i="1"/>
  <c r="C87" i="1" l="1"/>
</calcChain>
</file>

<file path=xl/sharedStrings.xml><?xml version="1.0" encoding="utf-8"?>
<sst xmlns="http://schemas.openxmlformats.org/spreadsheetml/2006/main" count="160" uniqueCount="116">
  <si>
    <t>RUBRO O CULTIVO</t>
  </si>
  <si>
    <t>Papa</t>
  </si>
  <si>
    <t>RENDIMIENTO (KG/Há.)</t>
  </si>
  <si>
    <t>VARIEDAD</t>
  </si>
  <si>
    <t>Sin especificar</t>
  </si>
  <si>
    <t>FECHA ESTIMADA  PRECIO VENTA</t>
  </si>
  <si>
    <t>Marzo - Junio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</si>
  <si>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</si>
  <si>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</si>
  <si>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</si>
  <si>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</si>
  <si>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</si>
  <si>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</si>
  <si>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</si>
  <si>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</si>
  <si>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</si>
  <si>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mayorista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</si>
  <si>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</si>
  <si>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</si>
  <si>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</si>
  <si>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</si>
  <si>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</si>
  <si>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</si>
  <si>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</si>
  <si>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</si>
  <si>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</si>
  <si>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</si>
  <si>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</si>
  <si>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</si>
  <si>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</si>
  <si>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</si>
  <si>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</t>
  </si>
  <si>
    <t>jh</t>
  </si>
  <si>
    <t>Nov - Mar</t>
  </si>
  <si>
    <t>Aplicación fertilizantes</t>
  </si>
  <si>
    <t>Dic - Feb</t>
  </si>
  <si>
    <t>Surqueadura</t>
  </si>
  <si>
    <t>Dic</t>
  </si>
  <si>
    <t>Aporca</t>
  </si>
  <si>
    <t>Ene</t>
  </si>
  <si>
    <t>Aplicación agroquímicos</t>
  </si>
  <si>
    <t>Cosecha</t>
  </si>
  <si>
    <t>Mar - Jun</t>
  </si>
  <si>
    <t>Subtotal Jornadas Hombre</t>
  </si>
  <si>
    <t>JORNADAS ANIMAL</t>
  </si>
  <si>
    <t>n/a</t>
  </si>
  <si>
    <t>Subtotal Jornadas Animal</t>
  </si>
  <si>
    <t>MAQUINARIA</t>
  </si>
  <si>
    <t>Aradura</t>
  </si>
  <si>
    <t>JM</t>
  </si>
  <si>
    <t xml:space="preserve">Oct </t>
  </si>
  <si>
    <t>Rastraje</t>
  </si>
  <si>
    <t>Oct - Nov</t>
  </si>
  <si>
    <t>Siembra con máquina</t>
  </si>
  <si>
    <t xml:space="preserve">Nov </t>
  </si>
  <si>
    <t>Aporca y fertilizante</t>
  </si>
  <si>
    <t>Feb</t>
  </si>
  <si>
    <t>Aplicación pesticida</t>
  </si>
  <si>
    <t>Dic - Mar</t>
  </si>
  <si>
    <t>Abr</t>
  </si>
  <si>
    <t>Acequiadora</t>
  </si>
  <si>
    <t>Dic - Ene</t>
  </si>
  <si>
    <t>Subtotal Costo Maquinaria</t>
  </si>
  <si>
    <t>INSUMOS</t>
  </si>
  <si>
    <t>Insumos</t>
  </si>
  <si>
    <t>Unidad (Kg/l/u)</t>
  </si>
  <si>
    <t>Cantidad (Kg/l/u)</t>
  </si>
  <si>
    <t>PLANTAS</t>
  </si>
  <si>
    <t>Semilla</t>
  </si>
  <si>
    <t>kg</t>
  </si>
  <si>
    <t xml:space="preserve">Dic </t>
  </si>
  <si>
    <t>FERTILIZANTES</t>
  </si>
  <si>
    <t>Mezcla papera (10-21-26)</t>
  </si>
  <si>
    <t>Superfosfato triple</t>
  </si>
  <si>
    <t>Ene - Mar</t>
  </si>
  <si>
    <t>FUNGICIDAS</t>
  </si>
  <si>
    <t>Rapizent (BASF)</t>
  </si>
  <si>
    <t>Infinito</t>
  </si>
  <si>
    <t xml:space="preserve">lt </t>
  </si>
  <si>
    <t>HERBICIDAS</t>
  </si>
  <si>
    <t>Sencor</t>
  </si>
  <si>
    <t>Subtotal Insumos</t>
  </si>
  <si>
    <t>OTROS</t>
  </si>
  <si>
    <t>Item</t>
  </si>
  <si>
    <t>Saco papero</t>
  </si>
  <si>
    <t xml:space="preserve">unidad </t>
  </si>
  <si>
    <t>Mar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</si>
  <si>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</si>
  <si>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</si>
  <si>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</si>
  <si>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</si>
  <si>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</si>
  <si>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</si>
  <si>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</si>
  <si>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</si>
  <si>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</si>
  <si>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</si>
  <si>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</si>
  <si>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</si>
  <si>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</si>
  <si>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</si>
  <si>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</si>
  <si>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</si>
  <si>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</si>
  <si>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</si>
  <si>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</si>
  <si>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</si>
  <si>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</si>
  <si>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</si>
  <si>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</si>
  <si>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</si>
  <si>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TOTAL/hà.</t>
  </si>
  <si>
    <t>ESCENARIOS COSTO UNITARIO  ($/KILO)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</si>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</sst>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5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166" fontId="1" fillId="2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166" fontId="3" fillId="3" borderId="5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166" fontId="1" fillId="2" borderId="12" xfId="0" applyNumberFormat="1" applyFont="1" applyFill="1" applyBorder="1" applyAlignment="1">
      <alignment vertical="center" wrapText="1"/>
    </xf>
    <xf numFmtId="166" fontId="3" fillId="3" borderId="12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3" fontId="1" fillId="2" borderId="14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0" fontId="1" fillId="0" borderId="17" xfId="0" applyNumberFormat="1" applyFont="1" applyBorder="1" applyAlignment="1">
      <alignment vertical="center" wrapText="1"/>
    </xf>
    <xf numFmtId="166" fontId="1" fillId="10" borderId="5" xfId="0" applyNumberFormat="1" applyFont="1" applyFill="1" applyBorder="1" applyAlignment="1">
      <alignment vertical="center" wrapText="1"/>
    </xf>
    <xf numFmtId="49" fontId="1" fillId="10" borderId="45" xfId="0" applyNumberFormat="1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49" fontId="2" fillId="3" borderId="46" xfId="0" applyNumberFormat="1" applyFont="1" applyFill="1" applyBorder="1" applyAlignment="1">
      <alignment horizontal="center" vertical="center" wrapText="1"/>
    </xf>
    <xf numFmtId="49" fontId="6" fillId="10" borderId="45" xfId="0" applyNumberFormat="1" applyFont="1" applyFill="1" applyBorder="1" applyAlignment="1">
      <alignment horizontal="left" vertical="center" wrapText="1"/>
    </xf>
    <xf numFmtId="49" fontId="6" fillId="10" borderId="45" xfId="0" applyNumberFormat="1" applyFont="1" applyFill="1" applyBorder="1" applyAlignment="1">
      <alignment horizontal="center" vertical="center" wrapText="1"/>
    </xf>
    <xf numFmtId="0" fontId="6" fillId="10" borderId="45" xfId="0" applyNumberFormat="1" applyFont="1" applyFill="1" applyBorder="1" applyAlignment="1">
      <alignment horizontal="center" vertical="center" wrapText="1"/>
    </xf>
    <xf numFmtId="49" fontId="7" fillId="5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166" fontId="3" fillId="3" borderId="15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3" fontId="1" fillId="2" borderId="19" xfId="0" applyNumberFormat="1" applyFont="1" applyFill="1" applyBorder="1" applyAlignment="1">
      <alignment vertical="center" wrapText="1"/>
    </xf>
    <xf numFmtId="166" fontId="2" fillId="5" borderId="20" xfId="0" applyNumberFormat="1" applyFont="1" applyFill="1" applyBorder="1" applyAlignment="1">
      <alignment vertical="center" wrapText="1"/>
    </xf>
    <xf numFmtId="166" fontId="2" fillId="3" borderId="21" xfId="0" applyNumberFormat="1" applyFont="1" applyFill="1" applyBorder="1" applyAlignment="1">
      <alignment vertical="center" wrapText="1"/>
    </xf>
    <xf numFmtId="166" fontId="2" fillId="5" borderId="21" xfId="0" applyNumberFormat="1" applyFont="1" applyFill="1" applyBorder="1" applyAlignment="1">
      <alignment vertical="center" wrapText="1"/>
    </xf>
    <xf numFmtId="166" fontId="2" fillId="6" borderId="22" xfId="0" applyNumberFormat="1" applyFont="1" applyFill="1" applyBorder="1" applyAlignment="1">
      <alignment vertical="center" wrapText="1"/>
    </xf>
    <xf numFmtId="49" fontId="1" fillId="2" borderId="17" xfId="0" applyNumberFormat="1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165" fontId="2" fillId="2" borderId="17" xfId="0" applyNumberFormat="1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49" fontId="5" fillId="8" borderId="23" xfId="0" applyNumberFormat="1" applyFont="1" applyFill="1" applyBorder="1" applyAlignment="1">
      <alignment vertical="center" wrapText="1"/>
    </xf>
    <xf numFmtId="49" fontId="5" fillId="8" borderId="18" xfId="0" applyNumberFormat="1" applyFont="1" applyFill="1" applyBorder="1" applyAlignment="1">
      <alignment vertical="center" wrapText="1"/>
    </xf>
    <xf numFmtId="49" fontId="1" fillId="8" borderId="24" xfId="0" applyNumberFormat="1" applyFont="1" applyFill="1" applyBorder="1" applyAlignment="1">
      <alignment vertical="center" wrapText="1"/>
    </xf>
    <xf numFmtId="49" fontId="5" fillId="2" borderId="25" xfId="0" applyNumberFormat="1" applyFont="1" applyFill="1" applyBorder="1" applyAlignment="1">
      <alignment vertical="center" wrapText="1"/>
    </xf>
    <xf numFmtId="9" fontId="1" fillId="2" borderId="26" xfId="0" applyNumberFormat="1" applyFont="1" applyFill="1" applyBorder="1" applyAlignment="1">
      <alignment vertical="center" wrapText="1"/>
    </xf>
    <xf numFmtId="0" fontId="2" fillId="7" borderId="17" xfId="0" applyFont="1" applyFill="1" applyBorder="1" applyAlignment="1">
      <alignment vertical="center" wrapText="1"/>
    </xf>
    <xf numFmtId="49" fontId="5" fillId="8" borderId="27" xfId="0" applyNumberFormat="1" applyFont="1" applyFill="1" applyBorder="1" applyAlignment="1">
      <alignment vertical="center" wrapText="1"/>
    </xf>
    <xf numFmtId="9" fontId="5" fillId="8" borderId="29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49" fontId="5" fillId="8" borderId="41" xfId="0" applyNumberFormat="1" applyFont="1" applyFill="1" applyBorder="1" applyAlignment="1">
      <alignment vertical="center" wrapText="1"/>
    </xf>
    <xf numFmtId="0" fontId="5" fillId="7" borderId="17" xfId="0" applyFont="1" applyFill="1" applyBorder="1" applyAlignment="1">
      <alignment vertical="center" wrapText="1"/>
    </xf>
    <xf numFmtId="165" fontId="5" fillId="2" borderId="17" xfId="0" applyNumberFormat="1" applyFont="1" applyFill="1" applyBorder="1" applyAlignment="1">
      <alignment vertical="center" wrapText="1"/>
    </xf>
    <xf numFmtId="17" fontId="1" fillId="2" borderId="5" xfId="0" applyNumberFormat="1" applyFont="1" applyFill="1" applyBorder="1" applyAlignment="1">
      <alignment horizontal="right" vertical="center" wrapText="1"/>
    </xf>
    <xf numFmtId="49" fontId="1" fillId="10" borderId="5" xfId="0" applyNumberFormat="1" applyFont="1" applyFill="1" applyBorder="1" applyAlignment="1">
      <alignment vertical="center" wrapText="1"/>
    </xf>
    <xf numFmtId="49" fontId="1" fillId="10" borderId="44" xfId="0" applyNumberFormat="1" applyFont="1" applyFill="1" applyBorder="1" applyAlignment="1">
      <alignment vertical="center" wrapText="1"/>
    </xf>
    <xf numFmtId="49" fontId="1" fillId="10" borderId="5" xfId="0" applyNumberFormat="1" applyFont="1" applyFill="1" applyBorder="1" applyAlignment="1">
      <alignment horizontal="center" vertical="center" wrapText="1"/>
    </xf>
    <xf numFmtId="0" fontId="1" fillId="10" borderId="5" xfId="0" applyNumberFormat="1" applyFont="1" applyFill="1" applyBorder="1" applyAlignment="1">
      <alignment horizontal="center" vertical="center" wrapText="1"/>
    </xf>
    <xf numFmtId="49" fontId="1" fillId="10" borderId="5" xfId="0" applyNumberFormat="1" applyFont="1" applyFill="1" applyBorder="1" applyAlignment="1">
      <alignment horizontal="left" vertical="center" wrapText="1"/>
    </xf>
    <xf numFmtId="166" fontId="6" fillId="10" borderId="45" xfId="0" applyNumberFormat="1" applyFont="1" applyFill="1" applyBorder="1" applyAlignment="1">
      <alignment horizontal="right" vertical="center" wrapText="1"/>
    </xf>
    <xf numFmtId="0" fontId="1" fillId="10" borderId="0" xfId="0" applyNumberFormat="1" applyFont="1" applyFill="1" applyAlignment="1">
      <alignment vertical="center" wrapText="1"/>
    </xf>
    <xf numFmtId="0" fontId="1" fillId="10" borderId="17" xfId="0" applyNumberFormat="1" applyFont="1" applyFill="1" applyBorder="1" applyAlignment="1">
      <alignment vertical="center" wrapText="1"/>
    </xf>
    <xf numFmtId="0" fontId="1" fillId="10" borderId="0" xfId="0" applyFont="1" applyFill="1" applyAlignment="1">
      <alignment vertical="center" wrapText="1"/>
    </xf>
    <xf numFmtId="49" fontId="1" fillId="10" borderId="44" xfId="0" applyNumberFormat="1" applyFont="1" applyFill="1" applyBorder="1" applyAlignment="1">
      <alignment horizontal="center" vertical="center" wrapText="1"/>
    </xf>
    <xf numFmtId="0" fontId="1" fillId="10" borderId="44" xfId="0" applyNumberFormat="1" applyFont="1" applyFill="1" applyBorder="1" applyAlignment="1">
      <alignment horizontal="center" vertical="center" wrapText="1"/>
    </xf>
    <xf numFmtId="49" fontId="1" fillId="10" borderId="44" xfId="0" applyNumberFormat="1" applyFont="1" applyFill="1" applyBorder="1" applyAlignment="1">
      <alignment horizontal="left" vertical="center" wrapText="1"/>
    </xf>
    <xf numFmtId="166" fontId="1" fillId="10" borderId="44" xfId="0" applyNumberFormat="1" applyFont="1" applyFill="1" applyBorder="1" applyAlignment="1">
      <alignment vertical="center" wrapText="1"/>
    </xf>
    <xf numFmtId="0" fontId="1" fillId="10" borderId="45" xfId="0" applyNumberFormat="1" applyFont="1" applyFill="1" applyBorder="1" applyAlignment="1">
      <alignment horizontal="center" vertical="center" wrapText="1"/>
    </xf>
    <xf numFmtId="49" fontId="1" fillId="10" borderId="45" xfId="0" applyNumberFormat="1" applyFont="1" applyFill="1" applyBorder="1" applyAlignment="1">
      <alignment horizontal="left" vertical="center" wrapText="1"/>
    </xf>
    <xf numFmtId="166" fontId="1" fillId="10" borderId="45" xfId="0" applyNumberFormat="1" applyFont="1" applyFill="1" applyBorder="1" applyAlignment="1">
      <alignment vertical="center" wrapText="1"/>
    </xf>
    <xf numFmtId="166" fontId="1" fillId="10" borderId="74" xfId="0" applyNumberFormat="1" applyFont="1" applyFill="1" applyBorder="1" applyAlignment="1">
      <alignment vertical="center" wrapText="1"/>
    </xf>
    <xf numFmtId="49" fontId="1" fillId="10" borderId="75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vertical="center" wrapText="1"/>
    </xf>
    <xf numFmtId="164" fontId="5" fillId="2" borderId="5" xfId="1" applyFont="1" applyFill="1" applyBorder="1" applyAlignment="1">
      <alignment vertical="center" wrapText="1"/>
    </xf>
    <xf numFmtId="164" fontId="5" fillId="8" borderId="28" xfId="1" applyFont="1" applyFill="1" applyBorder="1" applyAlignment="1">
      <alignment vertical="center" wrapText="1"/>
    </xf>
    <xf numFmtId="164" fontId="5" fillId="8" borderId="42" xfId="1" applyFont="1" applyFill="1" applyBorder="1" applyAlignment="1">
      <alignment vertical="center" wrapText="1"/>
    </xf>
    <xf numFmtId="164" fontId="5" fillId="8" borderId="43" xfId="1" applyFont="1" applyFill="1" applyBorder="1" applyAlignment="1">
      <alignment vertical="center" wrapText="1"/>
    </xf>
    <xf numFmtId="49" fontId="5" fillId="10" borderId="47" xfId="0" applyNumberFormat="1" applyFont="1" applyFill="1" applyBorder="1" applyAlignment="1">
      <alignment horizontal="left" vertical="center" wrapText="1"/>
    </xf>
    <xf numFmtId="49" fontId="5" fillId="10" borderId="48" xfId="0" applyNumberFormat="1" applyFont="1" applyFill="1" applyBorder="1" applyAlignment="1">
      <alignment horizontal="left" vertical="center" wrapText="1"/>
    </xf>
    <xf numFmtId="49" fontId="5" fillId="10" borderId="49" xfId="0" applyNumberFormat="1" applyFont="1" applyFill="1" applyBorder="1" applyAlignment="1">
      <alignment horizontal="left" vertical="center" wrapText="1"/>
    </xf>
    <xf numFmtId="49" fontId="1" fillId="2" borderId="36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2" borderId="37" xfId="0" applyNumberFormat="1" applyFont="1" applyFill="1" applyBorder="1" applyAlignment="1">
      <alignment horizontal="left" vertical="center" wrapText="1"/>
    </xf>
    <xf numFmtId="49" fontId="3" fillId="3" borderId="55" xfId="0" applyNumberFormat="1" applyFont="1" applyFill="1" applyBorder="1" applyAlignment="1">
      <alignment horizontal="left" vertical="center" wrapText="1"/>
    </xf>
    <xf numFmtId="49" fontId="3" fillId="3" borderId="56" xfId="0" applyNumberFormat="1" applyFont="1" applyFill="1" applyBorder="1" applyAlignment="1">
      <alignment horizontal="left" vertical="center" wrapText="1"/>
    </xf>
    <xf numFmtId="49" fontId="3" fillId="3" borderId="57" xfId="0" applyNumberFormat="1" applyFont="1" applyFill="1" applyBorder="1" applyAlignment="1">
      <alignment horizontal="left" vertical="center" wrapText="1"/>
    </xf>
    <xf numFmtId="49" fontId="2" fillId="5" borderId="61" xfId="0" applyNumberFormat="1" applyFont="1" applyFill="1" applyBorder="1" applyAlignment="1">
      <alignment horizontal="left" vertical="center" wrapText="1"/>
    </xf>
    <xf numFmtId="49" fontId="2" fillId="5" borderId="62" xfId="0" applyNumberFormat="1" applyFont="1" applyFill="1" applyBorder="1" applyAlignment="1">
      <alignment horizontal="left" vertical="center" wrapText="1"/>
    </xf>
    <xf numFmtId="49" fontId="2" fillId="5" borderId="63" xfId="0" applyNumberFormat="1" applyFont="1" applyFill="1" applyBorder="1" applyAlignment="1">
      <alignment horizontal="left" vertical="center" wrapText="1"/>
    </xf>
    <xf numFmtId="49" fontId="3" fillId="3" borderId="61" xfId="0" applyNumberFormat="1" applyFont="1" applyFill="1" applyBorder="1" applyAlignment="1">
      <alignment horizontal="left" vertical="center" wrapText="1"/>
    </xf>
    <xf numFmtId="49" fontId="3" fillId="3" borderId="62" xfId="0" applyNumberFormat="1" applyFont="1" applyFill="1" applyBorder="1" applyAlignment="1">
      <alignment horizontal="left" vertical="center" wrapText="1"/>
    </xf>
    <xf numFmtId="49" fontId="3" fillId="3" borderId="64" xfId="0" applyNumberFormat="1" applyFont="1" applyFill="1" applyBorder="1" applyAlignment="1">
      <alignment horizontal="left" vertical="center" wrapText="1"/>
    </xf>
    <xf numFmtId="49" fontId="2" fillId="5" borderId="65" xfId="0" applyNumberFormat="1" applyFont="1" applyFill="1" applyBorder="1" applyAlignment="1">
      <alignment horizontal="left" vertical="center" wrapText="1"/>
    </xf>
    <xf numFmtId="49" fontId="2" fillId="5" borderId="66" xfId="0" applyNumberFormat="1" applyFont="1" applyFill="1" applyBorder="1" applyAlignment="1">
      <alignment horizontal="left" vertical="center" wrapText="1"/>
    </xf>
    <xf numFmtId="49" fontId="2" fillId="5" borderId="67" xfId="0" applyNumberFormat="1" applyFont="1" applyFill="1" applyBorder="1" applyAlignment="1">
      <alignment horizontal="left" vertical="center" wrapText="1"/>
    </xf>
    <xf numFmtId="49" fontId="2" fillId="3" borderId="68" xfId="0" applyNumberFormat="1" applyFont="1" applyFill="1" applyBorder="1" applyAlignment="1">
      <alignment horizontal="left" vertical="center" wrapText="1"/>
    </xf>
    <xf numFmtId="49" fontId="2" fillId="3" borderId="56" xfId="0" applyNumberFormat="1" applyFont="1" applyFill="1" applyBorder="1" applyAlignment="1">
      <alignment horizontal="left" vertical="center" wrapText="1"/>
    </xf>
    <xf numFmtId="49" fontId="2" fillId="3" borderId="57" xfId="0" applyNumberFormat="1" applyFont="1" applyFill="1" applyBorder="1" applyAlignment="1">
      <alignment horizontal="left" vertical="center" wrapText="1"/>
    </xf>
    <xf numFmtId="49" fontId="2" fillId="5" borderId="68" xfId="0" applyNumberFormat="1" applyFont="1" applyFill="1" applyBorder="1" applyAlignment="1">
      <alignment horizontal="left" vertical="center" wrapText="1"/>
    </xf>
    <xf numFmtId="49" fontId="2" fillId="5" borderId="56" xfId="0" applyNumberFormat="1" applyFont="1" applyFill="1" applyBorder="1" applyAlignment="1">
      <alignment horizontal="left" vertical="center" wrapText="1"/>
    </xf>
    <xf numFmtId="49" fontId="2" fillId="5" borderId="57" xfId="0" applyNumberFormat="1" applyFont="1" applyFill="1" applyBorder="1" applyAlignment="1">
      <alignment horizontal="left" vertical="center" wrapText="1"/>
    </xf>
    <xf numFmtId="49" fontId="2" fillId="5" borderId="69" xfId="0" applyNumberFormat="1" applyFont="1" applyFill="1" applyBorder="1" applyAlignment="1">
      <alignment horizontal="left" vertical="center" wrapText="1"/>
    </xf>
    <xf numFmtId="49" fontId="2" fillId="5" borderId="70" xfId="0" applyNumberFormat="1" applyFont="1" applyFill="1" applyBorder="1" applyAlignment="1">
      <alignment horizontal="left" vertical="center" wrapText="1"/>
    </xf>
    <xf numFmtId="49" fontId="2" fillId="5" borderId="71" xfId="0" applyNumberFormat="1" applyFont="1" applyFill="1" applyBorder="1" applyAlignment="1">
      <alignment horizontal="left" vertical="center" wrapText="1"/>
    </xf>
    <xf numFmtId="49" fontId="2" fillId="3" borderId="68" xfId="0" applyNumberFormat="1" applyFont="1" applyFill="1" applyBorder="1" applyAlignment="1">
      <alignment horizontal="center" vertical="center" wrapText="1"/>
    </xf>
    <xf numFmtId="49" fontId="2" fillId="3" borderId="56" xfId="0" applyNumberFormat="1" applyFont="1" applyFill="1" applyBorder="1" applyAlignment="1">
      <alignment horizontal="center" vertical="center" wrapText="1"/>
    </xf>
    <xf numFmtId="49" fontId="2" fillId="3" borderId="57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5" fillId="10" borderId="72" xfId="0" applyNumberFormat="1" applyFont="1" applyFill="1" applyBorder="1" applyAlignment="1">
      <alignment horizontal="left" vertical="center" wrapText="1"/>
    </xf>
    <xf numFmtId="49" fontId="5" fillId="10" borderId="53" xfId="0" applyNumberFormat="1" applyFont="1" applyFill="1" applyBorder="1" applyAlignment="1">
      <alignment horizontal="left" vertical="center" wrapText="1"/>
    </xf>
    <xf numFmtId="49" fontId="5" fillId="10" borderId="73" xfId="0" applyNumberFormat="1" applyFont="1" applyFill="1" applyBorder="1" applyAlignment="1">
      <alignment horizontal="left" vertical="center" wrapText="1"/>
    </xf>
    <xf numFmtId="49" fontId="2" fillId="5" borderId="52" xfId="0" applyNumberFormat="1" applyFont="1" applyFill="1" applyBorder="1" applyAlignment="1">
      <alignment horizontal="left" vertical="center" wrapText="1"/>
    </xf>
    <xf numFmtId="49" fontId="2" fillId="5" borderId="53" xfId="0" applyNumberFormat="1" applyFont="1" applyFill="1" applyBorder="1" applyAlignment="1">
      <alignment horizontal="left" vertical="center" wrapText="1"/>
    </xf>
    <xf numFmtId="49" fontId="2" fillId="5" borderId="54" xfId="0" applyNumberFormat="1" applyFont="1" applyFill="1" applyBorder="1" applyAlignment="1">
      <alignment horizontal="left" vertical="center" wrapText="1"/>
    </xf>
    <xf numFmtId="49" fontId="3" fillId="3" borderId="47" xfId="0" applyNumberFormat="1" applyFont="1" applyFill="1" applyBorder="1" applyAlignment="1">
      <alignment horizontal="left" vertical="center" wrapText="1"/>
    </xf>
    <xf numFmtId="49" fontId="3" fillId="3" borderId="48" xfId="0" applyNumberFormat="1" applyFont="1" applyFill="1" applyBorder="1" applyAlignment="1">
      <alignment horizontal="left" vertical="center" wrapText="1"/>
    </xf>
    <xf numFmtId="49" fontId="3" fillId="3" borderId="49" xfId="0" applyNumberFormat="1" applyFont="1" applyFill="1" applyBorder="1" applyAlignment="1">
      <alignment horizontal="left" vertical="center" wrapText="1"/>
    </xf>
    <xf numFmtId="49" fontId="3" fillId="3" borderId="58" xfId="0" applyNumberFormat="1" applyFont="1" applyFill="1" applyBorder="1" applyAlignment="1">
      <alignment horizontal="left" vertical="center" wrapText="1"/>
    </xf>
    <xf numFmtId="49" fontId="3" fillId="3" borderId="59" xfId="0" applyNumberFormat="1" applyFont="1" applyFill="1" applyBorder="1" applyAlignment="1">
      <alignment horizontal="left" vertical="center" wrapText="1"/>
    </xf>
    <xf numFmtId="49" fontId="3" fillId="3" borderId="60" xfId="0" applyNumberFormat="1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9" fontId="1" fillId="2" borderId="47" xfId="0" applyNumberFormat="1" applyFont="1" applyFill="1" applyBorder="1" applyAlignment="1">
      <alignment horizontal="left" vertical="center" wrapText="1"/>
    </xf>
    <xf numFmtId="49" fontId="1" fillId="2" borderId="49" xfId="0" applyNumberFormat="1" applyFont="1" applyFill="1" applyBorder="1" applyAlignment="1">
      <alignment horizontal="left" vertical="center" wrapText="1"/>
    </xf>
    <xf numFmtId="49" fontId="1" fillId="2" borderId="38" xfId="0" applyNumberFormat="1" applyFont="1" applyFill="1" applyBorder="1" applyAlignment="1">
      <alignment horizontal="left" vertical="center" wrapText="1"/>
    </xf>
    <xf numFmtId="49" fontId="1" fillId="2" borderId="39" xfId="0" applyNumberFormat="1" applyFont="1" applyFill="1" applyBorder="1" applyAlignment="1">
      <alignment horizontal="left" vertical="center" wrapText="1"/>
    </xf>
    <xf numFmtId="49" fontId="1" fillId="2" borderId="40" xfId="0" applyNumberFormat="1" applyFont="1" applyFill="1" applyBorder="1" applyAlignment="1">
      <alignment horizontal="left" vertical="center" wrapText="1"/>
    </xf>
    <xf numFmtId="49" fontId="5" fillId="2" borderId="33" xfId="0" applyNumberFormat="1" applyFont="1" applyFill="1" applyBorder="1" applyAlignment="1">
      <alignment horizontal="left" vertical="center" wrapText="1"/>
    </xf>
    <xf numFmtId="49" fontId="5" fillId="2" borderId="34" xfId="0" applyNumberFormat="1" applyFont="1" applyFill="1" applyBorder="1" applyAlignment="1">
      <alignment horizontal="left" vertical="center" wrapText="1"/>
    </xf>
    <xf numFmtId="49" fontId="5" fillId="2" borderId="35" xfId="0" applyNumberFormat="1" applyFont="1" applyFill="1" applyBorder="1" applyAlignment="1">
      <alignment horizontal="left" vertical="center" wrapText="1"/>
    </xf>
    <xf numFmtId="49" fontId="1" fillId="2" borderId="34" xfId="0" applyNumberFormat="1" applyFont="1" applyFill="1" applyBorder="1" applyAlignment="1">
      <alignment horizontal="left" vertical="center" wrapText="1"/>
    </xf>
    <xf numFmtId="49" fontId="7" fillId="9" borderId="50" xfId="0" applyNumberFormat="1" applyFont="1" applyFill="1" applyBorder="1" applyAlignment="1">
      <alignment horizontal="center" vertical="center" wrapText="1"/>
    </xf>
    <xf numFmtId="49" fontId="7" fillId="9" borderId="39" xfId="0" applyNumberFormat="1" applyFont="1" applyFill="1" applyBorder="1" applyAlignment="1">
      <alignment horizontal="center" vertical="center" wrapText="1"/>
    </xf>
    <xf numFmtId="49" fontId="7" fillId="9" borderId="51" xfId="0" applyNumberFormat="1" applyFont="1" applyFill="1" applyBorder="1" applyAlignment="1">
      <alignment horizontal="center" vertical="center" wrapText="1"/>
    </xf>
    <xf numFmtId="49" fontId="7" fillId="9" borderId="30" xfId="0" applyNumberFormat="1" applyFont="1" applyFill="1" applyBorder="1" applyAlignment="1">
      <alignment horizontal="center" vertical="center" wrapText="1"/>
    </xf>
    <xf numFmtId="49" fontId="7" fillId="9" borderId="31" xfId="0" applyNumberFormat="1" applyFont="1" applyFill="1" applyBorder="1" applyAlignment="1">
      <alignment horizontal="center" vertical="center" wrapText="1"/>
    </xf>
    <xf numFmtId="49" fontId="7" fillId="9" borderId="32" xfId="0" applyNumberFormat="1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1028699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67424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92"/>
  <sheetViews>
    <sheetView showGridLines="0" tabSelected="1" zoomScaleNormal="100" zoomScaleSheetLayoutView="100" workbookViewId="0">
      <selection activeCell="E61" sqref="E61"/>
    </sheetView>
  </sheetViews>
  <sheetFormatPr defaultColWidth="10.85546875" defaultRowHeight="11.25" customHeight="1"/>
  <cols>
    <col min="1" max="1" width="19.42578125" style="2" customWidth="1"/>
    <col min="2" max="2" width="19.140625" style="2" customWidth="1"/>
    <col min="3" max="3" width="9.42578125" style="2" customWidth="1"/>
    <col min="4" max="4" width="16.5703125" style="2" customWidth="1"/>
    <col min="5" max="5" width="11" style="2" customWidth="1"/>
    <col min="6" max="6" width="15.7109375" style="2" customWidth="1"/>
    <col min="7" max="254" width="10.85546875" style="2" customWidth="1"/>
    <col min="255" max="16384" width="10.85546875" style="3"/>
  </cols>
  <sheetData>
    <row r="1" spans="1:6" ht="15" customHeight="1">
      <c r="A1" s="1"/>
      <c r="B1" s="1"/>
      <c r="C1" s="1"/>
      <c r="D1" s="1"/>
      <c r="E1" s="1"/>
      <c r="F1" s="1"/>
    </row>
    <row r="2" spans="1:6" ht="15" customHeight="1">
      <c r="A2" s="1"/>
      <c r="B2" s="1"/>
      <c r="C2" s="1"/>
      <c r="D2" s="1"/>
      <c r="E2" s="1"/>
      <c r="F2" s="1"/>
    </row>
    <row r="3" spans="1:6" ht="15" customHeight="1">
      <c r="A3" s="1"/>
      <c r="B3" s="1"/>
      <c r="C3" s="1"/>
      <c r="D3" s="1"/>
      <c r="E3" s="1"/>
      <c r="F3" s="1"/>
    </row>
    <row r="4" spans="1:6" ht="15" customHeight="1">
      <c r="A4" s="1"/>
      <c r="B4" s="1"/>
      <c r="C4" s="1"/>
      <c r="D4" s="1"/>
      <c r="E4" s="1"/>
      <c r="F4" s="1"/>
    </row>
    <row r="5" spans="1:6" ht="15" customHeight="1">
      <c r="A5" s="1"/>
      <c r="B5" s="1"/>
      <c r="C5" s="1"/>
      <c r="D5" s="1"/>
      <c r="E5" s="1"/>
      <c r="F5" s="1"/>
    </row>
    <row r="6" spans="1:6" ht="15" customHeight="1">
      <c r="A6" s="1"/>
      <c r="B6" s="1"/>
      <c r="C6" s="1"/>
      <c r="D6" s="1"/>
      <c r="E6" s="1"/>
      <c r="F6" s="1"/>
    </row>
    <row r="7" spans="1:6" ht="15" customHeight="1">
      <c r="A7" s="4"/>
      <c r="B7" s="5"/>
      <c r="C7" s="1"/>
      <c r="D7" s="5"/>
      <c r="E7" s="5"/>
      <c r="F7" s="5"/>
    </row>
    <row r="8" spans="1:6" ht="12" customHeight="1">
      <c r="A8" s="6" t="s">
        <v>0</v>
      </c>
      <c r="B8" s="7" t="s">
        <v>1</v>
      </c>
      <c r="C8" s="8"/>
      <c r="D8" s="140" t="s">
        <v>2</v>
      </c>
      <c r="E8" s="141"/>
      <c r="F8" s="9">
        <v>25000</v>
      </c>
    </row>
    <row r="9" spans="1:6" ht="12.75">
      <c r="A9" s="10" t="s">
        <v>3</v>
      </c>
      <c r="B9" s="7" t="s">
        <v>4</v>
      </c>
      <c r="C9" s="8"/>
      <c r="D9" s="124" t="s">
        <v>5</v>
      </c>
      <c r="E9" s="125"/>
      <c r="F9" s="7" t="s">
        <v>6</v>
      </c>
    </row>
    <row r="10" spans="1:6" ht="12.75">
      <c r="A10" s="10" t="s">
        <v>7</v>
      </c>
      <c r="B10" s="7" t="s">
        <v>8</v>
      </c>
      <c r="C10" s="8"/>
      <c r="D10" s="124" t="s">
        <v>9</v>
      </c>
      <c r="E10" s="125"/>
      <c r="F10" s="37">
        <v>400</v>
      </c>
    </row>
    <row r="11" spans="1:6" ht="11.25" customHeight="1">
      <c r="A11" s="10" t="s">
        <v>10</v>
      </c>
      <c r="B11" s="7" t="s">
        <v>11</v>
      </c>
      <c r="C11" s="8"/>
      <c r="D11" s="142" t="s">
        <v>12</v>
      </c>
      <c r="E11" s="143"/>
      <c r="F11" s="11">
        <f>(F8*F10)</f>
        <v>10000000</v>
      </c>
    </row>
    <row r="12" spans="1:6" ht="12.75">
      <c r="A12" s="10" t="s">
        <v>13</v>
      </c>
      <c r="B12" s="7" t="s">
        <v>14</v>
      </c>
      <c r="C12" s="8"/>
      <c r="D12" s="124" t="s">
        <v>15</v>
      </c>
      <c r="E12" s="125"/>
      <c r="F12" s="7" t="s">
        <v>16</v>
      </c>
    </row>
    <row r="13" spans="1:6" ht="12.75">
      <c r="A13" s="10" t="s">
        <v>17</v>
      </c>
      <c r="B13" s="7" t="s">
        <v>18</v>
      </c>
      <c r="C13" s="8"/>
      <c r="D13" s="124" t="s">
        <v>19</v>
      </c>
      <c r="E13" s="125"/>
      <c r="F13" s="7" t="s">
        <v>6</v>
      </c>
    </row>
    <row r="14" spans="1:6" ht="12.75">
      <c r="A14" s="10" t="s">
        <v>20</v>
      </c>
      <c r="B14" s="70">
        <v>44567</v>
      </c>
      <c r="C14" s="8"/>
      <c r="D14" s="124" t="s">
        <v>21</v>
      </c>
      <c r="E14" s="125"/>
      <c r="F14" s="7" t="s">
        <v>22</v>
      </c>
    </row>
    <row r="15" spans="1:6" ht="12" customHeight="1">
      <c r="A15" s="12"/>
      <c r="B15" s="13"/>
      <c r="C15" s="5"/>
      <c r="D15" s="14"/>
      <c r="E15" s="14"/>
      <c r="F15" s="15"/>
    </row>
    <row r="16" spans="1:6" ht="12" customHeight="1">
      <c r="A16" s="126" t="s">
        <v>23</v>
      </c>
      <c r="B16" s="127"/>
      <c r="C16" s="127"/>
      <c r="D16" s="127"/>
      <c r="E16" s="127"/>
      <c r="F16" s="127"/>
    </row>
    <row r="17" spans="1:6" ht="12" customHeight="1">
      <c r="A17" s="16"/>
      <c r="B17" s="17"/>
      <c r="C17" s="17"/>
      <c r="D17" s="17"/>
      <c r="E17" s="18"/>
      <c r="F17" s="18"/>
    </row>
    <row r="18" spans="1:6" ht="12" customHeight="1">
      <c r="A18" s="131" t="s">
        <v>24</v>
      </c>
      <c r="B18" s="132"/>
      <c r="C18" s="132"/>
      <c r="D18" s="132"/>
      <c r="E18" s="132"/>
      <c r="F18" s="133"/>
    </row>
    <row r="19" spans="1:6" ht="24" customHeight="1">
      <c r="A19" s="19" t="s">
        <v>25</v>
      </c>
      <c r="B19" s="19" t="s">
        <v>26</v>
      </c>
      <c r="C19" s="19" t="s">
        <v>27</v>
      </c>
      <c r="D19" s="19" t="s">
        <v>28</v>
      </c>
      <c r="E19" s="19" t="s">
        <v>29</v>
      </c>
      <c r="F19" s="19" t="s">
        <v>30</v>
      </c>
    </row>
    <row r="20" spans="1:6" ht="12.75">
      <c r="A20" s="20" t="s">
        <v>31</v>
      </c>
      <c r="B20" s="21" t="s">
        <v>32</v>
      </c>
      <c r="C20" s="22">
        <v>8</v>
      </c>
      <c r="D20" s="20" t="s">
        <v>33</v>
      </c>
      <c r="E20" s="11">
        <v>20000</v>
      </c>
      <c r="F20" s="11">
        <f>(C20*E20)</f>
        <v>160000</v>
      </c>
    </row>
    <row r="21" spans="1:6" ht="12.75">
      <c r="A21" s="20" t="s">
        <v>34</v>
      </c>
      <c r="B21" s="21" t="s">
        <v>32</v>
      </c>
      <c r="C21" s="22">
        <v>2</v>
      </c>
      <c r="D21" s="20" t="s">
        <v>35</v>
      </c>
      <c r="E21" s="11">
        <v>20000</v>
      </c>
      <c r="F21" s="11">
        <f t="shared" ref="F21:F25" si="0">(C21*E21)</f>
        <v>40000</v>
      </c>
    </row>
    <row r="22" spans="1:6" ht="12.75" customHeight="1">
      <c r="A22" s="20" t="s">
        <v>36</v>
      </c>
      <c r="B22" s="21" t="s">
        <v>32</v>
      </c>
      <c r="C22" s="22">
        <v>0.5</v>
      </c>
      <c r="D22" s="20" t="s">
        <v>37</v>
      </c>
      <c r="E22" s="11">
        <v>20000</v>
      </c>
      <c r="F22" s="11">
        <f t="shared" si="0"/>
        <v>10000</v>
      </c>
    </row>
    <row r="23" spans="1:6" ht="12.75">
      <c r="A23" s="20" t="s">
        <v>38</v>
      </c>
      <c r="B23" s="21" t="s">
        <v>32</v>
      </c>
      <c r="C23" s="22">
        <v>0.5</v>
      </c>
      <c r="D23" s="20" t="s">
        <v>39</v>
      </c>
      <c r="E23" s="11">
        <v>20000</v>
      </c>
      <c r="F23" s="11">
        <f t="shared" si="0"/>
        <v>10000</v>
      </c>
    </row>
    <row r="24" spans="1:6" ht="12.75">
      <c r="A24" s="20" t="s">
        <v>40</v>
      </c>
      <c r="B24" s="21" t="s">
        <v>32</v>
      </c>
      <c r="C24" s="22">
        <v>3</v>
      </c>
      <c r="D24" s="20" t="s">
        <v>37</v>
      </c>
      <c r="E24" s="11">
        <v>20000</v>
      </c>
      <c r="F24" s="11">
        <f t="shared" si="0"/>
        <v>60000</v>
      </c>
    </row>
    <row r="25" spans="1:6" ht="12.75">
      <c r="A25" s="20" t="s">
        <v>41</v>
      </c>
      <c r="B25" s="21" t="s">
        <v>32</v>
      </c>
      <c r="C25" s="22">
        <v>20</v>
      </c>
      <c r="D25" s="20" t="s">
        <v>42</v>
      </c>
      <c r="E25" s="11">
        <v>20000</v>
      </c>
      <c r="F25" s="11">
        <f t="shared" si="0"/>
        <v>400000</v>
      </c>
    </row>
    <row r="26" spans="1:6" ht="12.75" customHeight="1">
      <c r="A26" s="134" t="s">
        <v>43</v>
      </c>
      <c r="B26" s="135"/>
      <c r="C26" s="135"/>
      <c r="D26" s="135"/>
      <c r="E26" s="136"/>
      <c r="F26" s="23">
        <f>SUM(F20:F25)</f>
        <v>680000</v>
      </c>
    </row>
    <row r="27" spans="1:6" ht="12" customHeight="1">
      <c r="A27" s="16"/>
      <c r="B27" s="18"/>
      <c r="C27" s="18"/>
      <c r="D27" s="18"/>
      <c r="E27" s="24"/>
      <c r="F27" s="24"/>
    </row>
    <row r="28" spans="1:6" ht="12" customHeight="1">
      <c r="A28" s="103" t="s">
        <v>44</v>
      </c>
      <c r="B28" s="104"/>
      <c r="C28" s="104"/>
      <c r="D28" s="104"/>
      <c r="E28" s="104"/>
      <c r="F28" s="105"/>
    </row>
    <row r="29" spans="1:6" ht="24" customHeight="1">
      <c r="A29" s="25" t="s">
        <v>25</v>
      </c>
      <c r="B29" s="25" t="s">
        <v>26</v>
      </c>
      <c r="C29" s="25" t="s">
        <v>27</v>
      </c>
      <c r="D29" s="25" t="s">
        <v>28</v>
      </c>
      <c r="E29" s="25" t="s">
        <v>29</v>
      </c>
      <c r="F29" s="25" t="s">
        <v>30</v>
      </c>
    </row>
    <row r="30" spans="1:6" ht="12" customHeight="1">
      <c r="A30" s="26" t="s">
        <v>45</v>
      </c>
      <c r="B30" s="27"/>
      <c r="C30" s="27"/>
      <c r="D30" s="28"/>
      <c r="E30" s="29"/>
      <c r="F30" s="29"/>
    </row>
    <row r="31" spans="1:6" ht="12" customHeight="1">
      <c r="A31" s="100" t="s">
        <v>46</v>
      </c>
      <c r="B31" s="101"/>
      <c r="C31" s="101"/>
      <c r="D31" s="101"/>
      <c r="E31" s="102"/>
      <c r="F31" s="30">
        <f>SUM(F30:F30)</f>
        <v>0</v>
      </c>
    </row>
    <row r="32" spans="1:6" ht="12" customHeight="1">
      <c r="A32" s="31"/>
      <c r="B32" s="32"/>
      <c r="C32" s="32"/>
      <c r="D32" s="32"/>
      <c r="E32" s="33"/>
      <c r="F32" s="33"/>
    </row>
    <row r="33" spans="1:254" ht="12" customHeight="1">
      <c r="A33" s="103" t="s">
        <v>47</v>
      </c>
      <c r="B33" s="104"/>
      <c r="C33" s="104"/>
      <c r="D33" s="104"/>
      <c r="E33" s="104"/>
      <c r="F33" s="105"/>
    </row>
    <row r="34" spans="1:254" ht="24" customHeight="1">
      <c r="A34" s="34" t="s">
        <v>25</v>
      </c>
      <c r="B34" s="34" t="s">
        <v>26</v>
      </c>
      <c r="C34" s="34" t="s">
        <v>27</v>
      </c>
      <c r="D34" s="34" t="s">
        <v>28</v>
      </c>
      <c r="E34" s="34" t="s">
        <v>29</v>
      </c>
      <c r="F34" s="34" t="s">
        <v>30</v>
      </c>
    </row>
    <row r="35" spans="1:254" ht="12.75" customHeight="1">
      <c r="A35" s="20" t="s">
        <v>48</v>
      </c>
      <c r="B35" s="21" t="s">
        <v>49</v>
      </c>
      <c r="C35" s="22">
        <v>0.125</v>
      </c>
      <c r="D35" s="35" t="s">
        <v>50</v>
      </c>
      <c r="E35" s="11">
        <v>333200</v>
      </c>
      <c r="F35" s="11">
        <f>E35*C35</f>
        <v>41650</v>
      </c>
      <c r="H35" s="89"/>
    </row>
    <row r="36" spans="1:254" ht="12.75" customHeight="1">
      <c r="A36" s="20" t="s">
        <v>51</v>
      </c>
      <c r="B36" s="21" t="s">
        <v>49</v>
      </c>
      <c r="C36" s="22">
        <v>0.25</v>
      </c>
      <c r="D36" s="35" t="s">
        <v>52</v>
      </c>
      <c r="E36" s="11">
        <v>320000</v>
      </c>
      <c r="F36" s="11">
        <f t="shared" ref="F36:F41" si="1">E36*C36</f>
        <v>80000</v>
      </c>
      <c r="H36" s="89"/>
    </row>
    <row r="37" spans="1:254" ht="12.75">
      <c r="A37" s="71" t="s">
        <v>53</v>
      </c>
      <c r="B37" s="21" t="s">
        <v>49</v>
      </c>
      <c r="C37" s="22">
        <v>0.125</v>
      </c>
      <c r="D37" s="35" t="s">
        <v>54</v>
      </c>
      <c r="E37" s="11">
        <v>480000</v>
      </c>
      <c r="F37" s="11">
        <f t="shared" si="1"/>
        <v>60000</v>
      </c>
      <c r="H37" s="89"/>
    </row>
    <row r="38" spans="1:254" ht="12.75">
      <c r="A38" s="20" t="s">
        <v>55</v>
      </c>
      <c r="B38" s="21" t="s">
        <v>49</v>
      </c>
      <c r="C38" s="22">
        <v>0.125</v>
      </c>
      <c r="D38" s="35" t="s">
        <v>56</v>
      </c>
      <c r="E38" s="11">
        <v>320000</v>
      </c>
      <c r="F38" s="11">
        <f t="shared" si="1"/>
        <v>40000</v>
      </c>
      <c r="H38" s="89"/>
    </row>
    <row r="39" spans="1:254" ht="12.75">
      <c r="A39" s="20" t="s">
        <v>57</v>
      </c>
      <c r="B39" s="21" t="s">
        <v>49</v>
      </c>
      <c r="C39" s="22">
        <v>0.25</v>
      </c>
      <c r="D39" s="35" t="s">
        <v>58</v>
      </c>
      <c r="E39" s="11">
        <v>120000</v>
      </c>
      <c r="F39" s="11">
        <f t="shared" si="1"/>
        <v>30000</v>
      </c>
      <c r="H39" s="89"/>
    </row>
    <row r="40" spans="1:254" ht="12.75" customHeight="1">
      <c r="A40" s="20" t="s">
        <v>41</v>
      </c>
      <c r="B40" s="21" t="s">
        <v>49</v>
      </c>
      <c r="C40" s="22">
        <v>0.125</v>
      </c>
      <c r="D40" s="35" t="s">
        <v>59</v>
      </c>
      <c r="E40" s="11">
        <v>480000</v>
      </c>
      <c r="F40" s="11">
        <f t="shared" si="1"/>
        <v>60000</v>
      </c>
      <c r="H40" s="89"/>
    </row>
    <row r="41" spans="1:254" ht="12.75" customHeight="1">
      <c r="A41" s="20" t="s">
        <v>60</v>
      </c>
      <c r="B41" s="21" t="s">
        <v>49</v>
      </c>
      <c r="C41" s="22">
        <v>0.125</v>
      </c>
      <c r="D41" s="35" t="s">
        <v>61</v>
      </c>
      <c r="E41" s="11">
        <v>120000</v>
      </c>
      <c r="F41" s="11">
        <f t="shared" si="1"/>
        <v>15000</v>
      </c>
      <c r="H41" s="89"/>
    </row>
    <row r="42" spans="1:254" ht="12.75">
      <c r="A42" s="137" t="s">
        <v>62</v>
      </c>
      <c r="B42" s="138"/>
      <c r="C42" s="138"/>
      <c r="D42" s="138"/>
      <c r="E42" s="139"/>
      <c r="F42" s="30">
        <f>SUM(F35:F41)</f>
        <v>326650</v>
      </c>
    </row>
    <row r="43" spans="1:254" ht="12" customHeight="1">
      <c r="A43" s="31"/>
      <c r="B43" s="32"/>
      <c r="C43" s="32"/>
      <c r="D43" s="32"/>
      <c r="E43" s="33"/>
      <c r="F43" s="33"/>
    </row>
    <row r="44" spans="1:254" ht="12" customHeight="1">
      <c r="A44" s="103" t="s">
        <v>63</v>
      </c>
      <c r="B44" s="104"/>
      <c r="C44" s="104"/>
      <c r="D44" s="104"/>
      <c r="E44" s="104"/>
      <c r="F44" s="105"/>
    </row>
    <row r="45" spans="1:254" ht="24" customHeight="1">
      <c r="A45" s="34" t="s">
        <v>64</v>
      </c>
      <c r="B45" s="34" t="s">
        <v>65</v>
      </c>
      <c r="C45" s="34" t="s">
        <v>66</v>
      </c>
      <c r="D45" s="34" t="s">
        <v>28</v>
      </c>
      <c r="E45" s="34" t="s">
        <v>29</v>
      </c>
      <c r="F45" s="34" t="s">
        <v>30</v>
      </c>
      <c r="J45" s="36"/>
    </row>
    <row r="46" spans="1:254" s="79" customFormat="1" ht="12.75" customHeight="1">
      <c r="A46" s="94" t="s">
        <v>67</v>
      </c>
      <c r="B46" s="95"/>
      <c r="C46" s="95"/>
      <c r="D46" s="95"/>
      <c r="E46" s="95"/>
      <c r="F46" s="96"/>
      <c r="G46" s="77"/>
      <c r="H46" s="77"/>
      <c r="I46" s="77"/>
      <c r="J46" s="78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  <c r="EO46" s="77"/>
      <c r="EP46" s="77"/>
      <c r="EQ46" s="77"/>
      <c r="ER46" s="77"/>
      <c r="ES46" s="77"/>
      <c r="ET46" s="77"/>
      <c r="EU46" s="77"/>
      <c r="EV46" s="77"/>
      <c r="EW46" s="77"/>
      <c r="EX46" s="77"/>
      <c r="EY46" s="77"/>
      <c r="EZ46" s="77"/>
      <c r="FA46" s="77"/>
      <c r="FB46" s="77"/>
      <c r="FC46" s="77"/>
      <c r="FD46" s="77"/>
      <c r="FE46" s="77"/>
      <c r="FF46" s="77"/>
      <c r="FG46" s="77"/>
      <c r="FH46" s="77"/>
      <c r="FI46" s="77"/>
      <c r="FJ46" s="77"/>
      <c r="FK46" s="77"/>
      <c r="FL46" s="77"/>
      <c r="FM46" s="77"/>
      <c r="FN46" s="77"/>
      <c r="FO46" s="77"/>
      <c r="FP46" s="77"/>
      <c r="FQ46" s="77"/>
      <c r="FR46" s="77"/>
      <c r="FS46" s="77"/>
      <c r="FT46" s="77"/>
      <c r="FU46" s="77"/>
      <c r="FV46" s="77"/>
      <c r="FW46" s="77"/>
      <c r="FX46" s="77"/>
      <c r="FY46" s="77"/>
      <c r="FZ46" s="77"/>
      <c r="GA46" s="77"/>
      <c r="GB46" s="77"/>
      <c r="GC46" s="77"/>
      <c r="GD46" s="77"/>
      <c r="GE46" s="77"/>
      <c r="GF46" s="77"/>
      <c r="GG46" s="77"/>
      <c r="GH46" s="77"/>
      <c r="GI46" s="77"/>
      <c r="GJ46" s="77"/>
      <c r="GK46" s="77"/>
      <c r="GL46" s="77"/>
      <c r="GM46" s="77"/>
      <c r="GN46" s="77"/>
      <c r="GO46" s="77"/>
      <c r="GP46" s="77"/>
      <c r="GQ46" s="77"/>
      <c r="GR46" s="77"/>
      <c r="GS46" s="77"/>
      <c r="GT46" s="77"/>
      <c r="GU46" s="77"/>
      <c r="GV46" s="77"/>
      <c r="GW46" s="77"/>
      <c r="GX46" s="77"/>
      <c r="GY46" s="77"/>
      <c r="GZ46" s="77"/>
      <c r="HA46" s="77"/>
      <c r="HB46" s="77"/>
      <c r="HC46" s="77"/>
      <c r="HD46" s="77"/>
      <c r="HE46" s="77"/>
      <c r="HF46" s="77"/>
      <c r="HG46" s="77"/>
      <c r="HH46" s="77"/>
      <c r="HI46" s="77"/>
      <c r="HJ46" s="77"/>
      <c r="HK46" s="77"/>
      <c r="HL46" s="77"/>
      <c r="HM46" s="77"/>
      <c r="HN46" s="77"/>
      <c r="HO46" s="77"/>
      <c r="HP46" s="77"/>
      <c r="HQ46" s="77"/>
      <c r="HR46" s="77"/>
      <c r="HS46" s="77"/>
      <c r="HT46" s="77"/>
      <c r="HU46" s="77"/>
      <c r="HV46" s="77"/>
      <c r="HW46" s="77"/>
      <c r="HX46" s="77"/>
      <c r="HY46" s="77"/>
      <c r="HZ46" s="77"/>
      <c r="IA46" s="77"/>
      <c r="IB46" s="77"/>
      <c r="IC46" s="77"/>
      <c r="ID46" s="77"/>
      <c r="IE46" s="77"/>
      <c r="IF46" s="77"/>
      <c r="IG46" s="77"/>
      <c r="IH46" s="77"/>
      <c r="II46" s="77"/>
      <c r="IJ46" s="77"/>
      <c r="IK46" s="77"/>
      <c r="IL46" s="77"/>
      <c r="IM46" s="77"/>
      <c r="IN46" s="77"/>
      <c r="IO46" s="77"/>
      <c r="IP46" s="77"/>
      <c r="IQ46" s="77"/>
      <c r="IR46" s="77"/>
      <c r="IS46" s="77"/>
      <c r="IT46" s="77"/>
    </row>
    <row r="47" spans="1:254" s="79" customFormat="1" ht="12.75">
      <c r="A47" s="71" t="s">
        <v>68</v>
      </c>
      <c r="B47" s="73" t="s">
        <v>69</v>
      </c>
      <c r="C47" s="74">
        <v>3000</v>
      </c>
      <c r="D47" s="75" t="s">
        <v>70</v>
      </c>
      <c r="E47" s="37">
        <v>1300</v>
      </c>
      <c r="F47" s="37">
        <f>(C47*E47)</f>
        <v>3900000</v>
      </c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  <c r="EO47" s="77"/>
      <c r="EP47" s="77"/>
      <c r="EQ47" s="77"/>
      <c r="ER47" s="77"/>
      <c r="ES47" s="77"/>
      <c r="ET47" s="77"/>
      <c r="EU47" s="77"/>
      <c r="EV47" s="77"/>
      <c r="EW47" s="77"/>
      <c r="EX47" s="77"/>
      <c r="EY47" s="77"/>
      <c r="EZ47" s="77"/>
      <c r="FA47" s="77"/>
      <c r="FB47" s="77"/>
      <c r="FC47" s="77"/>
      <c r="FD47" s="77"/>
      <c r="FE47" s="77"/>
      <c r="FF47" s="77"/>
      <c r="FG47" s="77"/>
      <c r="FH47" s="77"/>
      <c r="FI47" s="77"/>
      <c r="FJ47" s="77"/>
      <c r="FK47" s="77"/>
      <c r="FL47" s="77"/>
      <c r="FM47" s="77"/>
      <c r="FN47" s="77"/>
      <c r="FO47" s="77"/>
      <c r="FP47" s="77"/>
      <c r="FQ47" s="77"/>
      <c r="FR47" s="77"/>
      <c r="FS47" s="77"/>
      <c r="FT47" s="77"/>
      <c r="FU47" s="77"/>
      <c r="FV47" s="77"/>
      <c r="FW47" s="77"/>
      <c r="FX47" s="77"/>
      <c r="FY47" s="77"/>
      <c r="FZ47" s="77"/>
      <c r="GA47" s="77"/>
      <c r="GB47" s="77"/>
      <c r="GC47" s="77"/>
      <c r="GD47" s="77"/>
      <c r="GE47" s="77"/>
      <c r="GF47" s="77"/>
      <c r="GG47" s="77"/>
      <c r="GH47" s="77"/>
      <c r="GI47" s="77"/>
      <c r="GJ47" s="77"/>
      <c r="GK47" s="77"/>
      <c r="GL47" s="77"/>
      <c r="GM47" s="77"/>
      <c r="GN47" s="77"/>
      <c r="GO47" s="77"/>
      <c r="GP47" s="77"/>
      <c r="GQ47" s="77"/>
      <c r="GR47" s="77"/>
      <c r="GS47" s="77"/>
      <c r="GT47" s="77"/>
      <c r="GU47" s="77"/>
      <c r="GV47" s="77"/>
      <c r="GW47" s="77"/>
      <c r="GX47" s="77"/>
      <c r="GY47" s="77"/>
      <c r="GZ47" s="77"/>
      <c r="HA47" s="77"/>
      <c r="HB47" s="77"/>
      <c r="HC47" s="77"/>
      <c r="HD47" s="77"/>
      <c r="HE47" s="77"/>
      <c r="HF47" s="77"/>
      <c r="HG47" s="77"/>
      <c r="HH47" s="77"/>
      <c r="HI47" s="77"/>
      <c r="HJ47" s="77"/>
      <c r="HK47" s="77"/>
      <c r="HL47" s="77"/>
      <c r="HM47" s="77"/>
      <c r="HN47" s="77"/>
      <c r="HO47" s="77"/>
      <c r="HP47" s="77"/>
      <c r="HQ47" s="77"/>
      <c r="HR47" s="77"/>
      <c r="HS47" s="77"/>
      <c r="HT47" s="77"/>
      <c r="HU47" s="77"/>
      <c r="HV47" s="77"/>
      <c r="HW47" s="77"/>
      <c r="HX47" s="77"/>
      <c r="HY47" s="77"/>
      <c r="HZ47" s="77"/>
      <c r="IA47" s="77"/>
      <c r="IB47" s="77"/>
      <c r="IC47" s="77"/>
      <c r="ID47" s="77"/>
      <c r="IE47" s="77"/>
      <c r="IF47" s="77"/>
      <c r="IG47" s="77"/>
      <c r="IH47" s="77"/>
      <c r="II47" s="77"/>
      <c r="IJ47" s="77"/>
      <c r="IK47" s="77"/>
      <c r="IL47" s="77"/>
      <c r="IM47" s="77"/>
      <c r="IN47" s="77"/>
      <c r="IO47" s="77"/>
      <c r="IP47" s="77"/>
      <c r="IQ47" s="77"/>
      <c r="IR47" s="77"/>
      <c r="IS47" s="77"/>
      <c r="IT47" s="77"/>
    </row>
    <row r="48" spans="1:254" s="79" customFormat="1" ht="12.75" customHeight="1">
      <c r="A48" s="94" t="s">
        <v>71</v>
      </c>
      <c r="B48" s="95"/>
      <c r="C48" s="95"/>
      <c r="D48" s="95"/>
      <c r="E48" s="95"/>
      <c r="F48" s="96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  <c r="EO48" s="77"/>
      <c r="EP48" s="77"/>
      <c r="EQ48" s="77"/>
      <c r="ER48" s="77"/>
      <c r="ES48" s="77"/>
      <c r="ET48" s="77"/>
      <c r="EU48" s="77"/>
      <c r="EV48" s="77"/>
      <c r="EW48" s="77"/>
      <c r="EX48" s="77"/>
      <c r="EY48" s="77"/>
      <c r="EZ48" s="77"/>
      <c r="FA48" s="77"/>
      <c r="FB48" s="77"/>
      <c r="FC48" s="77"/>
      <c r="FD48" s="77"/>
      <c r="FE48" s="77"/>
      <c r="FF48" s="77"/>
      <c r="FG48" s="77"/>
      <c r="FH48" s="77"/>
      <c r="FI48" s="77"/>
      <c r="FJ48" s="77"/>
      <c r="FK48" s="77"/>
      <c r="FL48" s="77"/>
      <c r="FM48" s="77"/>
      <c r="FN48" s="77"/>
      <c r="FO48" s="77"/>
      <c r="FP48" s="77"/>
      <c r="FQ48" s="77"/>
      <c r="FR48" s="77"/>
      <c r="FS48" s="77"/>
      <c r="FT48" s="77"/>
      <c r="FU48" s="77"/>
      <c r="FV48" s="77"/>
      <c r="FW48" s="77"/>
      <c r="FX48" s="77"/>
      <c r="FY48" s="77"/>
      <c r="FZ48" s="77"/>
      <c r="GA48" s="77"/>
      <c r="GB48" s="77"/>
      <c r="GC48" s="77"/>
      <c r="GD48" s="77"/>
      <c r="GE48" s="77"/>
      <c r="GF48" s="77"/>
      <c r="GG48" s="77"/>
      <c r="GH48" s="77"/>
      <c r="GI48" s="77"/>
      <c r="GJ48" s="77"/>
      <c r="GK48" s="77"/>
      <c r="GL48" s="77"/>
      <c r="GM48" s="77"/>
      <c r="GN48" s="77"/>
      <c r="GO48" s="77"/>
      <c r="GP48" s="77"/>
      <c r="GQ48" s="77"/>
      <c r="GR48" s="77"/>
      <c r="GS48" s="77"/>
      <c r="GT48" s="77"/>
      <c r="GU48" s="77"/>
      <c r="GV48" s="77"/>
      <c r="GW48" s="77"/>
      <c r="GX48" s="77"/>
      <c r="GY48" s="77"/>
      <c r="GZ48" s="77"/>
      <c r="HA48" s="77"/>
      <c r="HB48" s="77"/>
      <c r="HC48" s="77"/>
      <c r="HD48" s="77"/>
      <c r="HE48" s="77"/>
      <c r="HF48" s="77"/>
      <c r="HG48" s="77"/>
      <c r="HH48" s="77"/>
      <c r="HI48" s="77"/>
      <c r="HJ48" s="77"/>
      <c r="HK48" s="77"/>
      <c r="HL48" s="77"/>
      <c r="HM48" s="77"/>
      <c r="HN48" s="77"/>
      <c r="HO48" s="77"/>
      <c r="HP48" s="77"/>
      <c r="HQ48" s="77"/>
      <c r="HR48" s="77"/>
      <c r="HS48" s="77"/>
      <c r="HT48" s="77"/>
      <c r="HU48" s="77"/>
      <c r="HV48" s="77"/>
      <c r="HW48" s="77"/>
      <c r="HX48" s="77"/>
      <c r="HY48" s="77"/>
      <c r="HZ48" s="77"/>
      <c r="IA48" s="77"/>
      <c r="IB48" s="77"/>
      <c r="IC48" s="77"/>
      <c r="ID48" s="77"/>
      <c r="IE48" s="77"/>
      <c r="IF48" s="77"/>
      <c r="IG48" s="77"/>
      <c r="IH48" s="77"/>
      <c r="II48" s="77"/>
      <c r="IJ48" s="77"/>
      <c r="IK48" s="77"/>
      <c r="IL48" s="77"/>
      <c r="IM48" s="77"/>
      <c r="IN48" s="77"/>
      <c r="IO48" s="77"/>
      <c r="IP48" s="77"/>
      <c r="IQ48" s="77"/>
      <c r="IR48" s="77"/>
      <c r="IS48" s="77"/>
      <c r="IT48" s="77"/>
    </row>
    <row r="49" spans="1:254" s="79" customFormat="1" ht="12.75">
      <c r="A49" s="72" t="s">
        <v>72</v>
      </c>
      <c r="B49" s="80" t="s">
        <v>69</v>
      </c>
      <c r="C49" s="81">
        <v>1200</v>
      </c>
      <c r="D49" s="82" t="s">
        <v>70</v>
      </c>
      <c r="E49" s="83">
        <v>1836</v>
      </c>
      <c r="F49" s="83">
        <f>(C49*E49)</f>
        <v>2203200</v>
      </c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  <c r="EO49" s="77"/>
      <c r="EP49" s="77"/>
      <c r="EQ49" s="77"/>
      <c r="ER49" s="77"/>
      <c r="ES49" s="77"/>
      <c r="ET49" s="77"/>
      <c r="EU49" s="77"/>
      <c r="EV49" s="77"/>
      <c r="EW49" s="77"/>
      <c r="EX49" s="77"/>
      <c r="EY49" s="77"/>
      <c r="EZ49" s="77"/>
      <c r="FA49" s="77"/>
      <c r="FB49" s="77"/>
      <c r="FC49" s="77"/>
      <c r="FD49" s="77"/>
      <c r="FE49" s="77"/>
      <c r="FF49" s="77"/>
      <c r="FG49" s="77"/>
      <c r="FH49" s="77"/>
      <c r="FI49" s="77"/>
      <c r="FJ49" s="77"/>
      <c r="FK49" s="77"/>
      <c r="FL49" s="77"/>
      <c r="FM49" s="77"/>
      <c r="FN49" s="77"/>
      <c r="FO49" s="77"/>
      <c r="FP49" s="77"/>
      <c r="FQ49" s="77"/>
      <c r="FR49" s="77"/>
      <c r="FS49" s="77"/>
      <c r="FT49" s="77"/>
      <c r="FU49" s="77"/>
      <c r="FV49" s="77"/>
      <c r="FW49" s="77"/>
      <c r="FX49" s="77"/>
      <c r="FY49" s="77"/>
      <c r="FZ49" s="77"/>
      <c r="GA49" s="77"/>
      <c r="GB49" s="77"/>
      <c r="GC49" s="77"/>
      <c r="GD49" s="77"/>
      <c r="GE49" s="77"/>
      <c r="GF49" s="77"/>
      <c r="GG49" s="77"/>
      <c r="GH49" s="77"/>
      <c r="GI49" s="77"/>
      <c r="GJ49" s="77"/>
      <c r="GK49" s="77"/>
      <c r="GL49" s="77"/>
      <c r="GM49" s="77"/>
      <c r="GN49" s="77"/>
      <c r="GO49" s="77"/>
      <c r="GP49" s="77"/>
      <c r="GQ49" s="77"/>
      <c r="GR49" s="77"/>
      <c r="GS49" s="77"/>
      <c r="GT49" s="77"/>
      <c r="GU49" s="77"/>
      <c r="GV49" s="77"/>
      <c r="GW49" s="77"/>
      <c r="GX49" s="77"/>
      <c r="GY49" s="77"/>
      <c r="GZ49" s="77"/>
      <c r="HA49" s="77"/>
      <c r="HB49" s="77"/>
      <c r="HC49" s="77"/>
      <c r="HD49" s="77"/>
      <c r="HE49" s="77"/>
      <c r="HF49" s="77"/>
      <c r="HG49" s="77"/>
      <c r="HH49" s="77"/>
      <c r="HI49" s="77"/>
      <c r="HJ49" s="77"/>
      <c r="HK49" s="77"/>
      <c r="HL49" s="77"/>
      <c r="HM49" s="77"/>
      <c r="HN49" s="77"/>
      <c r="HO49" s="77"/>
      <c r="HP49" s="77"/>
      <c r="HQ49" s="77"/>
      <c r="HR49" s="77"/>
      <c r="HS49" s="77"/>
      <c r="HT49" s="77"/>
      <c r="HU49" s="77"/>
      <c r="HV49" s="77"/>
      <c r="HW49" s="77"/>
      <c r="HX49" s="77"/>
      <c r="HY49" s="77"/>
      <c r="HZ49" s="77"/>
      <c r="IA49" s="77"/>
      <c r="IB49" s="77"/>
      <c r="IC49" s="77"/>
      <c r="ID49" s="77"/>
      <c r="IE49" s="77"/>
      <c r="IF49" s="77"/>
      <c r="IG49" s="77"/>
      <c r="IH49" s="77"/>
      <c r="II49" s="77"/>
      <c r="IJ49" s="77"/>
      <c r="IK49" s="77"/>
      <c r="IL49" s="77"/>
      <c r="IM49" s="77"/>
      <c r="IN49" s="77"/>
      <c r="IO49" s="77"/>
      <c r="IP49" s="77"/>
      <c r="IQ49" s="77"/>
      <c r="IR49" s="77"/>
      <c r="IS49" s="77"/>
      <c r="IT49" s="77"/>
    </row>
    <row r="50" spans="1:254" s="79" customFormat="1" ht="12.75">
      <c r="A50" s="38" t="s">
        <v>73</v>
      </c>
      <c r="B50" s="88" t="s">
        <v>69</v>
      </c>
      <c r="C50" s="84">
        <v>250</v>
      </c>
      <c r="D50" s="85" t="s">
        <v>74</v>
      </c>
      <c r="E50" s="86">
        <v>1440</v>
      </c>
      <c r="F50" s="87">
        <f>(C50*E50)</f>
        <v>360000</v>
      </c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  <c r="EO50" s="77"/>
      <c r="EP50" s="77"/>
      <c r="EQ50" s="77"/>
      <c r="ER50" s="77"/>
      <c r="ES50" s="77"/>
      <c r="ET50" s="77"/>
      <c r="EU50" s="77"/>
      <c r="EV50" s="77"/>
      <c r="EW50" s="77"/>
      <c r="EX50" s="77"/>
      <c r="EY50" s="77"/>
      <c r="EZ50" s="77"/>
      <c r="FA50" s="77"/>
      <c r="FB50" s="77"/>
      <c r="FC50" s="77"/>
      <c r="FD50" s="77"/>
      <c r="FE50" s="77"/>
      <c r="FF50" s="77"/>
      <c r="FG50" s="77"/>
      <c r="FH50" s="77"/>
      <c r="FI50" s="77"/>
      <c r="FJ50" s="77"/>
      <c r="FK50" s="77"/>
      <c r="FL50" s="77"/>
      <c r="FM50" s="77"/>
      <c r="FN50" s="77"/>
      <c r="FO50" s="77"/>
      <c r="FP50" s="77"/>
      <c r="FQ50" s="77"/>
      <c r="FR50" s="77"/>
      <c r="FS50" s="77"/>
      <c r="FT50" s="77"/>
      <c r="FU50" s="77"/>
      <c r="FV50" s="77"/>
      <c r="FW50" s="77"/>
      <c r="FX50" s="77"/>
      <c r="FY50" s="77"/>
      <c r="FZ50" s="77"/>
      <c r="GA50" s="77"/>
      <c r="GB50" s="77"/>
      <c r="GC50" s="77"/>
      <c r="GD50" s="77"/>
      <c r="GE50" s="77"/>
      <c r="GF50" s="77"/>
      <c r="GG50" s="77"/>
      <c r="GH50" s="77"/>
      <c r="GI50" s="77"/>
      <c r="GJ50" s="77"/>
      <c r="GK50" s="77"/>
      <c r="GL50" s="77"/>
      <c r="GM50" s="77"/>
      <c r="GN50" s="77"/>
      <c r="GO50" s="77"/>
      <c r="GP50" s="77"/>
      <c r="GQ50" s="77"/>
      <c r="GR50" s="77"/>
      <c r="GS50" s="77"/>
      <c r="GT50" s="77"/>
      <c r="GU50" s="77"/>
      <c r="GV50" s="77"/>
      <c r="GW50" s="77"/>
      <c r="GX50" s="77"/>
      <c r="GY50" s="77"/>
      <c r="GZ50" s="77"/>
      <c r="HA50" s="77"/>
      <c r="HB50" s="77"/>
      <c r="HC50" s="77"/>
      <c r="HD50" s="77"/>
      <c r="HE50" s="77"/>
      <c r="HF50" s="77"/>
      <c r="HG50" s="77"/>
      <c r="HH50" s="77"/>
      <c r="HI50" s="77"/>
      <c r="HJ50" s="77"/>
      <c r="HK50" s="77"/>
      <c r="HL50" s="77"/>
      <c r="HM50" s="77"/>
      <c r="HN50" s="77"/>
      <c r="HO50" s="77"/>
      <c r="HP50" s="77"/>
      <c r="HQ50" s="77"/>
      <c r="HR50" s="77"/>
      <c r="HS50" s="77"/>
      <c r="HT50" s="77"/>
      <c r="HU50" s="77"/>
      <c r="HV50" s="77"/>
      <c r="HW50" s="77"/>
      <c r="HX50" s="77"/>
      <c r="HY50" s="77"/>
      <c r="HZ50" s="77"/>
      <c r="IA50" s="77"/>
      <c r="IB50" s="77"/>
      <c r="IC50" s="77"/>
      <c r="ID50" s="77"/>
      <c r="IE50" s="77"/>
      <c r="IF50" s="77"/>
      <c r="IG50" s="77"/>
      <c r="IH50" s="77"/>
      <c r="II50" s="77"/>
      <c r="IJ50" s="77"/>
      <c r="IK50" s="77"/>
      <c r="IL50" s="77"/>
      <c r="IM50" s="77"/>
      <c r="IN50" s="77"/>
      <c r="IO50" s="77"/>
      <c r="IP50" s="77"/>
      <c r="IQ50" s="77"/>
      <c r="IR50" s="77"/>
      <c r="IS50" s="77"/>
      <c r="IT50" s="77"/>
    </row>
    <row r="51" spans="1:254" s="79" customFormat="1" ht="12.75" customHeight="1">
      <c r="A51" s="128" t="s">
        <v>75</v>
      </c>
      <c r="B51" s="129"/>
      <c r="C51" s="129"/>
      <c r="D51" s="129"/>
      <c r="E51" s="129"/>
      <c r="F51" s="130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  <c r="EO51" s="77"/>
      <c r="EP51" s="77"/>
      <c r="EQ51" s="77"/>
      <c r="ER51" s="77"/>
      <c r="ES51" s="77"/>
      <c r="ET51" s="77"/>
      <c r="EU51" s="77"/>
      <c r="EV51" s="77"/>
      <c r="EW51" s="77"/>
      <c r="EX51" s="77"/>
      <c r="EY51" s="77"/>
      <c r="EZ51" s="77"/>
      <c r="FA51" s="77"/>
      <c r="FB51" s="77"/>
      <c r="FC51" s="77"/>
      <c r="FD51" s="77"/>
      <c r="FE51" s="77"/>
      <c r="FF51" s="77"/>
      <c r="FG51" s="77"/>
      <c r="FH51" s="77"/>
      <c r="FI51" s="77"/>
      <c r="FJ51" s="77"/>
      <c r="FK51" s="77"/>
      <c r="FL51" s="77"/>
      <c r="FM51" s="77"/>
      <c r="FN51" s="77"/>
      <c r="FO51" s="77"/>
      <c r="FP51" s="77"/>
      <c r="FQ51" s="77"/>
      <c r="FR51" s="77"/>
      <c r="FS51" s="77"/>
      <c r="FT51" s="77"/>
      <c r="FU51" s="77"/>
      <c r="FV51" s="77"/>
      <c r="FW51" s="77"/>
      <c r="FX51" s="77"/>
      <c r="FY51" s="77"/>
      <c r="FZ51" s="77"/>
      <c r="GA51" s="77"/>
      <c r="GB51" s="77"/>
      <c r="GC51" s="77"/>
      <c r="GD51" s="77"/>
      <c r="GE51" s="77"/>
      <c r="GF51" s="77"/>
      <c r="GG51" s="77"/>
      <c r="GH51" s="77"/>
      <c r="GI51" s="77"/>
      <c r="GJ51" s="77"/>
      <c r="GK51" s="77"/>
      <c r="GL51" s="77"/>
      <c r="GM51" s="77"/>
      <c r="GN51" s="77"/>
      <c r="GO51" s="77"/>
      <c r="GP51" s="77"/>
      <c r="GQ51" s="77"/>
      <c r="GR51" s="77"/>
      <c r="GS51" s="77"/>
      <c r="GT51" s="77"/>
      <c r="GU51" s="77"/>
      <c r="GV51" s="77"/>
      <c r="GW51" s="77"/>
      <c r="GX51" s="77"/>
      <c r="GY51" s="77"/>
      <c r="GZ51" s="77"/>
      <c r="HA51" s="77"/>
      <c r="HB51" s="77"/>
      <c r="HC51" s="77"/>
      <c r="HD51" s="77"/>
      <c r="HE51" s="77"/>
      <c r="HF51" s="77"/>
      <c r="HG51" s="77"/>
      <c r="HH51" s="77"/>
      <c r="HI51" s="77"/>
      <c r="HJ51" s="77"/>
      <c r="HK51" s="77"/>
      <c r="HL51" s="77"/>
      <c r="HM51" s="77"/>
      <c r="HN51" s="77"/>
      <c r="HO51" s="77"/>
      <c r="HP51" s="77"/>
      <c r="HQ51" s="77"/>
      <c r="HR51" s="77"/>
      <c r="HS51" s="77"/>
      <c r="HT51" s="77"/>
      <c r="HU51" s="77"/>
      <c r="HV51" s="77"/>
      <c r="HW51" s="77"/>
      <c r="HX51" s="77"/>
      <c r="HY51" s="77"/>
      <c r="HZ51" s="77"/>
      <c r="IA51" s="77"/>
      <c r="IB51" s="77"/>
      <c r="IC51" s="77"/>
      <c r="ID51" s="77"/>
      <c r="IE51" s="77"/>
      <c r="IF51" s="77"/>
      <c r="IG51" s="77"/>
      <c r="IH51" s="77"/>
      <c r="II51" s="77"/>
      <c r="IJ51" s="77"/>
      <c r="IK51" s="77"/>
      <c r="IL51" s="77"/>
      <c r="IM51" s="77"/>
      <c r="IN51" s="77"/>
      <c r="IO51" s="77"/>
      <c r="IP51" s="77"/>
      <c r="IQ51" s="77"/>
      <c r="IR51" s="77"/>
      <c r="IS51" s="77"/>
      <c r="IT51" s="77"/>
    </row>
    <row r="52" spans="1:254" s="79" customFormat="1" ht="12.75" customHeight="1">
      <c r="A52" s="71" t="s">
        <v>76</v>
      </c>
      <c r="B52" s="73" t="s">
        <v>69</v>
      </c>
      <c r="C52" s="74">
        <v>2</v>
      </c>
      <c r="D52" s="75" t="s">
        <v>74</v>
      </c>
      <c r="E52" s="37">
        <v>21980</v>
      </c>
      <c r="F52" s="37">
        <f>C52*E52</f>
        <v>43960</v>
      </c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  <c r="EO52" s="77"/>
      <c r="EP52" s="77"/>
      <c r="EQ52" s="77"/>
      <c r="ER52" s="77"/>
      <c r="ES52" s="77"/>
      <c r="ET52" s="77"/>
      <c r="EU52" s="77"/>
      <c r="EV52" s="77"/>
      <c r="EW52" s="77"/>
      <c r="EX52" s="77"/>
      <c r="EY52" s="77"/>
      <c r="EZ52" s="77"/>
      <c r="FA52" s="77"/>
      <c r="FB52" s="77"/>
      <c r="FC52" s="77"/>
      <c r="FD52" s="77"/>
      <c r="FE52" s="77"/>
      <c r="FF52" s="77"/>
      <c r="FG52" s="77"/>
      <c r="FH52" s="77"/>
      <c r="FI52" s="77"/>
      <c r="FJ52" s="77"/>
      <c r="FK52" s="77"/>
      <c r="FL52" s="77"/>
      <c r="FM52" s="77"/>
      <c r="FN52" s="77"/>
      <c r="FO52" s="77"/>
      <c r="FP52" s="77"/>
      <c r="FQ52" s="77"/>
      <c r="FR52" s="77"/>
      <c r="FS52" s="77"/>
      <c r="FT52" s="77"/>
      <c r="FU52" s="77"/>
      <c r="FV52" s="77"/>
      <c r="FW52" s="77"/>
      <c r="FX52" s="77"/>
      <c r="FY52" s="77"/>
      <c r="FZ52" s="77"/>
      <c r="GA52" s="77"/>
      <c r="GB52" s="77"/>
      <c r="GC52" s="77"/>
      <c r="GD52" s="77"/>
      <c r="GE52" s="77"/>
      <c r="GF52" s="77"/>
      <c r="GG52" s="77"/>
      <c r="GH52" s="77"/>
      <c r="GI52" s="77"/>
      <c r="GJ52" s="77"/>
      <c r="GK52" s="77"/>
      <c r="GL52" s="77"/>
      <c r="GM52" s="77"/>
      <c r="GN52" s="77"/>
      <c r="GO52" s="77"/>
      <c r="GP52" s="77"/>
      <c r="GQ52" s="77"/>
      <c r="GR52" s="77"/>
      <c r="GS52" s="77"/>
      <c r="GT52" s="77"/>
      <c r="GU52" s="77"/>
      <c r="GV52" s="77"/>
      <c r="GW52" s="77"/>
      <c r="GX52" s="77"/>
      <c r="GY52" s="77"/>
      <c r="GZ52" s="77"/>
      <c r="HA52" s="77"/>
      <c r="HB52" s="77"/>
      <c r="HC52" s="77"/>
      <c r="HD52" s="77"/>
      <c r="HE52" s="77"/>
      <c r="HF52" s="77"/>
      <c r="HG52" s="77"/>
      <c r="HH52" s="77"/>
      <c r="HI52" s="77"/>
      <c r="HJ52" s="77"/>
      <c r="HK52" s="77"/>
      <c r="HL52" s="77"/>
      <c r="HM52" s="77"/>
      <c r="HN52" s="77"/>
      <c r="HO52" s="77"/>
      <c r="HP52" s="77"/>
      <c r="HQ52" s="77"/>
      <c r="HR52" s="77"/>
      <c r="HS52" s="77"/>
      <c r="HT52" s="77"/>
      <c r="HU52" s="77"/>
      <c r="HV52" s="77"/>
      <c r="HW52" s="77"/>
      <c r="HX52" s="77"/>
      <c r="HY52" s="77"/>
      <c r="HZ52" s="77"/>
      <c r="IA52" s="77"/>
      <c r="IB52" s="77"/>
      <c r="IC52" s="77"/>
      <c r="ID52" s="77"/>
      <c r="IE52" s="77"/>
      <c r="IF52" s="77"/>
      <c r="IG52" s="77"/>
      <c r="IH52" s="77"/>
      <c r="II52" s="77"/>
      <c r="IJ52" s="77"/>
      <c r="IK52" s="77"/>
      <c r="IL52" s="77"/>
      <c r="IM52" s="77"/>
      <c r="IN52" s="77"/>
      <c r="IO52" s="77"/>
      <c r="IP52" s="77"/>
      <c r="IQ52" s="77"/>
      <c r="IR52" s="77"/>
      <c r="IS52" s="77"/>
      <c r="IT52" s="77"/>
    </row>
    <row r="53" spans="1:254" s="79" customFormat="1" ht="12.75" customHeight="1">
      <c r="A53" s="71" t="s">
        <v>77</v>
      </c>
      <c r="B53" s="73" t="s">
        <v>78</v>
      </c>
      <c r="C53" s="74">
        <v>5</v>
      </c>
      <c r="D53" s="75" t="s">
        <v>39</v>
      </c>
      <c r="E53" s="37">
        <v>6200</v>
      </c>
      <c r="F53" s="37">
        <f>C53*E53</f>
        <v>31000</v>
      </c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  <c r="EO53" s="77"/>
      <c r="EP53" s="77"/>
      <c r="EQ53" s="77"/>
      <c r="ER53" s="77"/>
      <c r="ES53" s="77"/>
      <c r="ET53" s="77"/>
      <c r="EU53" s="77"/>
      <c r="EV53" s="77"/>
      <c r="EW53" s="77"/>
      <c r="EX53" s="77"/>
      <c r="EY53" s="77"/>
      <c r="EZ53" s="77"/>
      <c r="FA53" s="77"/>
      <c r="FB53" s="77"/>
      <c r="FC53" s="77"/>
      <c r="FD53" s="77"/>
      <c r="FE53" s="77"/>
      <c r="FF53" s="77"/>
      <c r="FG53" s="77"/>
      <c r="FH53" s="77"/>
      <c r="FI53" s="77"/>
      <c r="FJ53" s="77"/>
      <c r="FK53" s="77"/>
      <c r="FL53" s="77"/>
      <c r="FM53" s="77"/>
      <c r="FN53" s="77"/>
      <c r="FO53" s="77"/>
      <c r="FP53" s="77"/>
      <c r="FQ53" s="77"/>
      <c r="FR53" s="77"/>
      <c r="FS53" s="77"/>
      <c r="FT53" s="77"/>
      <c r="FU53" s="77"/>
      <c r="FV53" s="77"/>
      <c r="FW53" s="77"/>
      <c r="FX53" s="77"/>
      <c r="FY53" s="77"/>
      <c r="FZ53" s="77"/>
      <c r="GA53" s="77"/>
      <c r="GB53" s="77"/>
      <c r="GC53" s="77"/>
      <c r="GD53" s="77"/>
      <c r="GE53" s="77"/>
      <c r="GF53" s="77"/>
      <c r="GG53" s="77"/>
      <c r="GH53" s="77"/>
      <c r="GI53" s="77"/>
      <c r="GJ53" s="77"/>
      <c r="GK53" s="77"/>
      <c r="GL53" s="77"/>
      <c r="GM53" s="77"/>
      <c r="GN53" s="77"/>
      <c r="GO53" s="77"/>
      <c r="GP53" s="77"/>
      <c r="GQ53" s="77"/>
      <c r="GR53" s="77"/>
      <c r="GS53" s="77"/>
      <c r="GT53" s="77"/>
      <c r="GU53" s="77"/>
      <c r="GV53" s="77"/>
      <c r="GW53" s="77"/>
      <c r="GX53" s="77"/>
      <c r="GY53" s="77"/>
      <c r="GZ53" s="77"/>
      <c r="HA53" s="77"/>
      <c r="HB53" s="77"/>
      <c r="HC53" s="77"/>
      <c r="HD53" s="77"/>
      <c r="HE53" s="77"/>
      <c r="HF53" s="77"/>
      <c r="HG53" s="77"/>
      <c r="HH53" s="77"/>
      <c r="HI53" s="77"/>
      <c r="HJ53" s="77"/>
      <c r="HK53" s="77"/>
      <c r="HL53" s="77"/>
      <c r="HM53" s="77"/>
      <c r="HN53" s="77"/>
      <c r="HO53" s="77"/>
      <c r="HP53" s="77"/>
      <c r="HQ53" s="77"/>
      <c r="HR53" s="77"/>
      <c r="HS53" s="77"/>
      <c r="HT53" s="77"/>
      <c r="HU53" s="77"/>
      <c r="HV53" s="77"/>
      <c r="HW53" s="77"/>
      <c r="HX53" s="77"/>
      <c r="HY53" s="77"/>
      <c r="HZ53" s="77"/>
      <c r="IA53" s="77"/>
      <c r="IB53" s="77"/>
      <c r="IC53" s="77"/>
      <c r="ID53" s="77"/>
      <c r="IE53" s="77"/>
      <c r="IF53" s="77"/>
      <c r="IG53" s="77"/>
      <c r="IH53" s="77"/>
      <c r="II53" s="77"/>
      <c r="IJ53" s="77"/>
      <c r="IK53" s="77"/>
      <c r="IL53" s="77"/>
      <c r="IM53" s="77"/>
      <c r="IN53" s="77"/>
      <c r="IO53" s="77"/>
      <c r="IP53" s="77"/>
      <c r="IQ53" s="77"/>
      <c r="IR53" s="77"/>
      <c r="IS53" s="77"/>
      <c r="IT53" s="77"/>
    </row>
    <row r="54" spans="1:254" s="79" customFormat="1" ht="12.75" customHeight="1">
      <c r="A54" s="94" t="s">
        <v>79</v>
      </c>
      <c r="B54" s="95"/>
      <c r="C54" s="95"/>
      <c r="D54" s="95"/>
      <c r="E54" s="95"/>
      <c r="F54" s="96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  <c r="EO54" s="77"/>
      <c r="EP54" s="77"/>
      <c r="EQ54" s="77"/>
      <c r="ER54" s="77"/>
      <c r="ES54" s="77"/>
      <c r="ET54" s="77"/>
      <c r="EU54" s="77"/>
      <c r="EV54" s="77"/>
      <c r="EW54" s="77"/>
      <c r="EX54" s="77"/>
      <c r="EY54" s="77"/>
      <c r="EZ54" s="77"/>
      <c r="FA54" s="77"/>
      <c r="FB54" s="77"/>
      <c r="FC54" s="77"/>
      <c r="FD54" s="77"/>
      <c r="FE54" s="77"/>
      <c r="FF54" s="77"/>
      <c r="FG54" s="77"/>
      <c r="FH54" s="77"/>
      <c r="FI54" s="77"/>
      <c r="FJ54" s="77"/>
      <c r="FK54" s="77"/>
      <c r="FL54" s="77"/>
      <c r="FM54" s="77"/>
      <c r="FN54" s="77"/>
      <c r="FO54" s="77"/>
      <c r="FP54" s="77"/>
      <c r="FQ54" s="77"/>
      <c r="FR54" s="77"/>
      <c r="FS54" s="77"/>
      <c r="FT54" s="77"/>
      <c r="FU54" s="77"/>
      <c r="FV54" s="77"/>
      <c r="FW54" s="77"/>
      <c r="FX54" s="77"/>
      <c r="FY54" s="77"/>
      <c r="FZ54" s="77"/>
      <c r="GA54" s="77"/>
      <c r="GB54" s="77"/>
      <c r="GC54" s="77"/>
      <c r="GD54" s="77"/>
      <c r="GE54" s="77"/>
      <c r="GF54" s="77"/>
      <c r="GG54" s="77"/>
      <c r="GH54" s="77"/>
      <c r="GI54" s="77"/>
      <c r="GJ54" s="77"/>
      <c r="GK54" s="77"/>
      <c r="GL54" s="77"/>
      <c r="GM54" s="77"/>
      <c r="GN54" s="77"/>
      <c r="GO54" s="77"/>
      <c r="GP54" s="77"/>
      <c r="GQ54" s="77"/>
      <c r="GR54" s="77"/>
      <c r="GS54" s="77"/>
      <c r="GT54" s="77"/>
      <c r="GU54" s="77"/>
      <c r="GV54" s="77"/>
      <c r="GW54" s="77"/>
      <c r="GX54" s="77"/>
      <c r="GY54" s="77"/>
      <c r="GZ54" s="77"/>
      <c r="HA54" s="77"/>
      <c r="HB54" s="77"/>
      <c r="HC54" s="77"/>
      <c r="HD54" s="77"/>
      <c r="HE54" s="77"/>
      <c r="HF54" s="77"/>
      <c r="HG54" s="77"/>
      <c r="HH54" s="77"/>
      <c r="HI54" s="77"/>
      <c r="HJ54" s="77"/>
      <c r="HK54" s="77"/>
      <c r="HL54" s="77"/>
      <c r="HM54" s="77"/>
      <c r="HN54" s="77"/>
      <c r="HO54" s="77"/>
      <c r="HP54" s="77"/>
      <c r="HQ54" s="77"/>
      <c r="HR54" s="77"/>
      <c r="HS54" s="77"/>
      <c r="HT54" s="77"/>
      <c r="HU54" s="77"/>
      <c r="HV54" s="77"/>
      <c r="HW54" s="77"/>
      <c r="HX54" s="77"/>
      <c r="HY54" s="77"/>
      <c r="HZ54" s="77"/>
      <c r="IA54" s="77"/>
      <c r="IB54" s="77"/>
      <c r="IC54" s="77"/>
      <c r="ID54" s="77"/>
      <c r="IE54" s="77"/>
      <c r="IF54" s="77"/>
      <c r="IG54" s="77"/>
      <c r="IH54" s="77"/>
      <c r="II54" s="77"/>
      <c r="IJ54" s="77"/>
      <c r="IK54" s="77"/>
      <c r="IL54" s="77"/>
      <c r="IM54" s="77"/>
      <c r="IN54" s="77"/>
      <c r="IO54" s="77"/>
      <c r="IP54" s="77"/>
      <c r="IQ54" s="77"/>
      <c r="IR54" s="77"/>
      <c r="IS54" s="77"/>
      <c r="IT54" s="77"/>
    </row>
    <row r="55" spans="1:254" s="79" customFormat="1" ht="12.75" customHeight="1">
      <c r="A55" s="71" t="s">
        <v>80</v>
      </c>
      <c r="B55" s="73" t="s">
        <v>78</v>
      </c>
      <c r="C55" s="74">
        <v>1</v>
      </c>
      <c r="D55" s="75" t="s">
        <v>39</v>
      </c>
      <c r="E55" s="37">
        <v>35000</v>
      </c>
      <c r="F55" s="37">
        <f t="shared" ref="F55" si="2">(C55*E55)</f>
        <v>35000</v>
      </c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77"/>
      <c r="FD55" s="77"/>
      <c r="FE55" s="77"/>
      <c r="FF55" s="77"/>
      <c r="FG55" s="77"/>
      <c r="FH55" s="77"/>
      <c r="FI55" s="77"/>
      <c r="FJ55" s="77"/>
      <c r="FK55" s="77"/>
      <c r="FL55" s="77"/>
      <c r="FM55" s="77"/>
      <c r="FN55" s="77"/>
      <c r="FO55" s="77"/>
      <c r="FP55" s="77"/>
      <c r="FQ55" s="77"/>
      <c r="FR55" s="77"/>
      <c r="FS55" s="77"/>
      <c r="FT55" s="77"/>
      <c r="FU55" s="77"/>
      <c r="FV55" s="77"/>
      <c r="FW55" s="77"/>
      <c r="FX55" s="77"/>
      <c r="FY55" s="77"/>
      <c r="FZ55" s="77"/>
      <c r="GA55" s="77"/>
      <c r="GB55" s="77"/>
      <c r="GC55" s="77"/>
      <c r="GD55" s="77"/>
      <c r="GE55" s="77"/>
      <c r="GF55" s="77"/>
      <c r="GG55" s="77"/>
      <c r="GH55" s="77"/>
      <c r="GI55" s="77"/>
      <c r="GJ55" s="77"/>
      <c r="GK55" s="77"/>
      <c r="GL55" s="77"/>
      <c r="GM55" s="77"/>
      <c r="GN55" s="77"/>
      <c r="GO55" s="77"/>
      <c r="GP55" s="77"/>
      <c r="GQ55" s="77"/>
      <c r="GR55" s="77"/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7"/>
      <c r="HG55" s="77"/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7"/>
      <c r="HV55" s="77"/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7"/>
      <c r="IK55" s="77"/>
      <c r="IL55" s="77"/>
      <c r="IM55" s="77"/>
      <c r="IN55" s="77"/>
      <c r="IO55" s="77"/>
      <c r="IP55" s="77"/>
      <c r="IQ55" s="77"/>
      <c r="IR55" s="77"/>
      <c r="IS55" s="77"/>
      <c r="IT55" s="77"/>
    </row>
    <row r="56" spans="1:254" ht="13.5" customHeight="1">
      <c r="A56" s="100" t="s">
        <v>81</v>
      </c>
      <c r="B56" s="101"/>
      <c r="C56" s="101"/>
      <c r="D56" s="101"/>
      <c r="E56" s="102"/>
      <c r="F56" s="30">
        <f>F47+F49+F50+F52+F53+F55</f>
        <v>6573160</v>
      </c>
    </row>
    <row r="57" spans="1:254" ht="12" customHeight="1">
      <c r="A57" s="31"/>
      <c r="B57" s="32"/>
      <c r="C57" s="32"/>
      <c r="D57" s="39"/>
      <c r="E57" s="33"/>
      <c r="F57" s="33"/>
    </row>
    <row r="58" spans="1:254" ht="12" customHeight="1">
      <c r="A58" s="103" t="s">
        <v>82</v>
      </c>
      <c r="B58" s="104"/>
      <c r="C58" s="104"/>
      <c r="D58" s="104"/>
      <c r="E58" s="104"/>
      <c r="F58" s="105"/>
    </row>
    <row r="59" spans="1:254" ht="24" customHeight="1">
      <c r="A59" s="40" t="s">
        <v>83</v>
      </c>
      <c r="B59" s="40" t="s">
        <v>65</v>
      </c>
      <c r="C59" s="40" t="s">
        <v>66</v>
      </c>
      <c r="D59" s="40" t="s">
        <v>28</v>
      </c>
      <c r="E59" s="40" t="s">
        <v>29</v>
      </c>
      <c r="F59" s="40" t="s">
        <v>30</v>
      </c>
    </row>
    <row r="60" spans="1:254" ht="12.75">
      <c r="A60" s="41" t="s">
        <v>84</v>
      </c>
      <c r="B60" s="42" t="s">
        <v>85</v>
      </c>
      <c r="C60" s="43">
        <v>1000</v>
      </c>
      <c r="D60" s="41" t="s">
        <v>86</v>
      </c>
      <c r="E60" s="76">
        <v>300</v>
      </c>
      <c r="F60" s="76">
        <f>E60*C60</f>
        <v>300000</v>
      </c>
    </row>
    <row r="61" spans="1:254" ht="19.5" customHeight="1">
      <c r="A61" s="44" t="s">
        <v>87</v>
      </c>
      <c r="B61" s="45"/>
      <c r="C61" s="9"/>
      <c r="D61" s="45"/>
      <c r="E61" s="76">
        <v>0</v>
      </c>
      <c r="F61" s="76">
        <f t="shared" ref="F61" si="3">E61*C61</f>
        <v>0</v>
      </c>
    </row>
    <row r="62" spans="1:254" ht="13.5" customHeight="1">
      <c r="A62" s="106" t="s">
        <v>88</v>
      </c>
      <c r="B62" s="107"/>
      <c r="C62" s="107"/>
      <c r="D62" s="107"/>
      <c r="E62" s="108"/>
      <c r="F62" s="46">
        <f>SUM(F60:F61)</f>
        <v>300000</v>
      </c>
    </row>
    <row r="63" spans="1:254" ht="12" customHeight="1">
      <c r="A63" s="47"/>
      <c r="B63" s="47"/>
      <c r="C63" s="47"/>
      <c r="D63" s="47"/>
      <c r="E63" s="48"/>
      <c r="F63" s="48"/>
    </row>
    <row r="64" spans="1:254" ht="12.75">
      <c r="A64" s="109" t="s">
        <v>89</v>
      </c>
      <c r="B64" s="110"/>
      <c r="C64" s="110"/>
      <c r="D64" s="110"/>
      <c r="E64" s="111"/>
      <c r="F64" s="49">
        <f>F26+F42+F56+F62</f>
        <v>7879810</v>
      </c>
    </row>
    <row r="65" spans="1:6" ht="12" customHeight="1">
      <c r="A65" s="112" t="s">
        <v>90</v>
      </c>
      <c r="B65" s="113"/>
      <c r="C65" s="113"/>
      <c r="D65" s="113"/>
      <c r="E65" s="114"/>
      <c r="F65" s="50">
        <f>F64*0.05</f>
        <v>393990.5</v>
      </c>
    </row>
    <row r="66" spans="1:6" ht="12" customHeight="1">
      <c r="A66" s="115" t="s">
        <v>91</v>
      </c>
      <c r="B66" s="116"/>
      <c r="C66" s="116"/>
      <c r="D66" s="116"/>
      <c r="E66" s="117"/>
      <c r="F66" s="51">
        <f>F65+F64</f>
        <v>8273800.5</v>
      </c>
    </row>
    <row r="67" spans="1:6" ht="12" customHeight="1">
      <c r="A67" s="121" t="s">
        <v>92</v>
      </c>
      <c r="B67" s="122"/>
      <c r="C67" s="122"/>
      <c r="D67" s="122"/>
      <c r="E67" s="123"/>
      <c r="F67" s="50">
        <f>F11</f>
        <v>10000000</v>
      </c>
    </row>
    <row r="68" spans="1:6" ht="12.75">
      <c r="A68" s="118" t="s">
        <v>93</v>
      </c>
      <c r="B68" s="119"/>
      <c r="C68" s="119"/>
      <c r="D68" s="119"/>
      <c r="E68" s="120"/>
      <c r="F68" s="52">
        <f>F67-F66</f>
        <v>1726199.5</v>
      </c>
    </row>
    <row r="69" spans="1:6" ht="12" customHeight="1">
      <c r="A69" s="53" t="s">
        <v>94</v>
      </c>
      <c r="B69" s="54"/>
      <c r="C69" s="54"/>
      <c r="D69" s="54"/>
      <c r="E69" s="54"/>
      <c r="F69" s="55"/>
    </row>
    <row r="70" spans="1:6" ht="12.75" customHeight="1" thickBot="1">
      <c r="A70" s="56"/>
      <c r="B70" s="54"/>
      <c r="C70" s="54"/>
      <c r="D70" s="54"/>
      <c r="E70" s="54"/>
      <c r="F70" s="55"/>
    </row>
    <row r="71" spans="1:6" ht="15" customHeight="1">
      <c r="A71" s="147" t="s">
        <v>95</v>
      </c>
      <c r="B71" s="148"/>
      <c r="C71" s="148"/>
      <c r="D71" s="148"/>
      <c r="E71" s="149"/>
      <c r="F71" s="55"/>
    </row>
    <row r="72" spans="1:6" ht="12.75">
      <c r="A72" s="97" t="s">
        <v>96</v>
      </c>
      <c r="B72" s="98"/>
      <c r="C72" s="98"/>
      <c r="D72" s="98"/>
      <c r="E72" s="99"/>
      <c r="F72" s="55"/>
    </row>
    <row r="73" spans="1:6" ht="12.75">
      <c r="A73" s="97" t="s">
        <v>97</v>
      </c>
      <c r="B73" s="98"/>
      <c r="C73" s="98"/>
      <c r="D73" s="98"/>
      <c r="E73" s="99"/>
      <c r="F73" s="55"/>
    </row>
    <row r="74" spans="1:6" ht="12.75">
      <c r="A74" s="97" t="s">
        <v>98</v>
      </c>
      <c r="B74" s="98"/>
      <c r="C74" s="98"/>
      <c r="D74" s="98"/>
      <c r="E74" s="99"/>
      <c r="F74" s="55"/>
    </row>
    <row r="75" spans="1:6" ht="12.75">
      <c r="A75" s="97" t="s">
        <v>99</v>
      </c>
      <c r="B75" s="98"/>
      <c r="C75" s="98"/>
      <c r="D75" s="98"/>
      <c r="E75" s="99"/>
      <c r="F75" s="55"/>
    </row>
    <row r="76" spans="1:6" ht="12.75">
      <c r="A76" s="97" t="s">
        <v>100</v>
      </c>
      <c r="B76" s="98"/>
      <c r="C76" s="98"/>
      <c r="D76" s="98"/>
      <c r="E76" s="99"/>
      <c r="F76" s="55"/>
    </row>
    <row r="77" spans="1:6" ht="13.5" thickBot="1">
      <c r="A77" s="144" t="s">
        <v>101</v>
      </c>
      <c r="B77" s="145"/>
      <c r="C77" s="145"/>
      <c r="D77" s="145"/>
      <c r="E77" s="146"/>
      <c r="F77" s="55"/>
    </row>
    <row r="78" spans="1:6" ht="12.75" customHeight="1">
      <c r="A78" s="56"/>
      <c r="B78" s="56"/>
      <c r="C78" s="56"/>
      <c r="D78" s="56"/>
      <c r="E78" s="56"/>
      <c r="F78" s="55"/>
    </row>
    <row r="79" spans="1:6" ht="15" customHeight="1" thickBot="1">
      <c r="A79" s="154" t="s">
        <v>102</v>
      </c>
      <c r="B79" s="155"/>
      <c r="C79" s="156"/>
      <c r="D79" s="57"/>
      <c r="E79" s="57"/>
      <c r="F79" s="55"/>
    </row>
    <row r="80" spans="1:6" ht="12" customHeight="1">
      <c r="A80" s="58" t="s">
        <v>83</v>
      </c>
      <c r="B80" s="59" t="s">
        <v>103</v>
      </c>
      <c r="C80" s="60" t="s">
        <v>104</v>
      </c>
      <c r="D80" s="57"/>
      <c r="E80" s="57"/>
      <c r="F80" s="55"/>
    </row>
    <row r="81" spans="1:6" ht="12" customHeight="1">
      <c r="A81" s="61" t="s">
        <v>105</v>
      </c>
      <c r="B81" s="90">
        <f>F26</f>
        <v>680000</v>
      </c>
      <c r="C81" s="62">
        <f>(B81/B87)</f>
        <v>8.218713999690952E-2</v>
      </c>
      <c r="D81" s="57"/>
      <c r="E81" s="57"/>
      <c r="F81" s="55" t="s">
        <v>106</v>
      </c>
    </row>
    <row r="82" spans="1:6" ht="12" customHeight="1">
      <c r="A82" s="61" t="s">
        <v>107</v>
      </c>
      <c r="B82" s="90">
        <f>F31</f>
        <v>0</v>
      </c>
      <c r="C82" s="62">
        <v>0</v>
      </c>
      <c r="D82" s="57"/>
      <c r="E82" s="57"/>
      <c r="F82" s="55"/>
    </row>
    <row r="83" spans="1:6" ht="12" customHeight="1">
      <c r="A83" s="61" t="s">
        <v>108</v>
      </c>
      <c r="B83" s="90">
        <f>F42</f>
        <v>326650</v>
      </c>
      <c r="C83" s="62">
        <f>(B83/B87)</f>
        <v>3.9480043058809554E-2</v>
      </c>
      <c r="D83" s="57"/>
      <c r="E83" s="57"/>
      <c r="F83" s="55"/>
    </row>
    <row r="84" spans="1:6" ht="12" customHeight="1">
      <c r="A84" s="61" t="s">
        <v>64</v>
      </c>
      <c r="B84" s="90">
        <f>F56</f>
        <v>6573160</v>
      </c>
      <c r="C84" s="62">
        <f>(B84/B87)</f>
        <v>0.79445473697365554</v>
      </c>
      <c r="D84" s="57"/>
      <c r="E84" s="57"/>
      <c r="F84" s="55"/>
    </row>
    <row r="85" spans="1:6" ht="12" customHeight="1">
      <c r="A85" s="61" t="s">
        <v>109</v>
      </c>
      <c r="B85" s="90">
        <f>F62</f>
        <v>300000</v>
      </c>
      <c r="C85" s="62">
        <f>(B85/B87)</f>
        <v>3.6259032351577729E-2</v>
      </c>
      <c r="D85" s="63"/>
      <c r="E85" s="63"/>
      <c r="F85" s="55"/>
    </row>
    <row r="86" spans="1:6" ht="12" customHeight="1">
      <c r="A86" s="61" t="s">
        <v>110</v>
      </c>
      <c r="B86" s="90">
        <f>F65</f>
        <v>393990.5</v>
      </c>
      <c r="C86" s="62">
        <f>(B86/B87)</f>
        <v>4.7619047619047616E-2</v>
      </c>
      <c r="D86" s="63"/>
      <c r="E86" s="63"/>
      <c r="F86" s="55"/>
    </row>
    <row r="87" spans="1:6" ht="12.75" customHeight="1" thickBot="1">
      <c r="A87" s="64" t="s">
        <v>111</v>
      </c>
      <c r="B87" s="91">
        <f>SUM(B81:B86)</f>
        <v>8273800.5</v>
      </c>
      <c r="C87" s="65">
        <f>SUM(C81:C86)</f>
        <v>1</v>
      </c>
      <c r="D87" s="63"/>
      <c r="E87" s="63"/>
      <c r="F87" s="55"/>
    </row>
    <row r="88" spans="1:6" ht="12" customHeight="1">
      <c r="A88" s="56"/>
      <c r="B88" s="54"/>
      <c r="C88" s="54"/>
      <c r="D88" s="54"/>
      <c r="E88" s="54"/>
      <c r="F88" s="55"/>
    </row>
    <row r="89" spans="1:6" ht="15.75" customHeight="1" thickBot="1">
      <c r="A89" s="151" t="s">
        <v>112</v>
      </c>
      <c r="B89" s="152"/>
      <c r="C89" s="152"/>
      <c r="D89" s="153"/>
      <c r="E89" s="66"/>
      <c r="F89" s="55"/>
    </row>
    <row r="90" spans="1:6" ht="12" customHeight="1">
      <c r="A90" s="67" t="s">
        <v>113</v>
      </c>
      <c r="B90" s="92">
        <v>20000</v>
      </c>
      <c r="C90" s="92">
        <v>25000</v>
      </c>
      <c r="D90" s="93">
        <v>30000</v>
      </c>
      <c r="E90" s="68"/>
      <c r="F90" s="69"/>
    </row>
    <row r="91" spans="1:6" ht="13.5" thickBot="1">
      <c r="A91" s="64" t="s">
        <v>114</v>
      </c>
      <c r="B91" s="91">
        <f>F66/B90</f>
        <v>413.69002499999999</v>
      </c>
      <c r="C91" s="91">
        <f>F66/C90</f>
        <v>330.95202</v>
      </c>
      <c r="D91" s="91">
        <f>F66/D90</f>
        <v>275.79334999999998</v>
      </c>
      <c r="E91" s="68"/>
      <c r="F91" s="69"/>
    </row>
    <row r="92" spans="1:6" ht="12.75">
      <c r="A92" s="150" t="s">
        <v>115</v>
      </c>
      <c r="B92" s="150"/>
      <c r="C92" s="150"/>
      <c r="D92" s="150"/>
      <c r="E92" s="56"/>
      <c r="F92" s="56"/>
    </row>
  </sheetData>
  <mergeCells count="37">
    <mergeCell ref="A75:E75"/>
    <mergeCell ref="A76:E76"/>
    <mergeCell ref="A77:E77"/>
    <mergeCell ref="A71:E71"/>
    <mergeCell ref="A92:D92"/>
    <mergeCell ref="A89:D89"/>
    <mergeCell ref="A79:C79"/>
    <mergeCell ref="D12:E12"/>
    <mergeCell ref="D10:E10"/>
    <mergeCell ref="D9:E9"/>
    <mergeCell ref="D8:E8"/>
    <mergeCell ref="D13:E13"/>
    <mergeCell ref="D11:E11"/>
    <mergeCell ref="D14:E14"/>
    <mergeCell ref="A16:F16"/>
    <mergeCell ref="A46:F46"/>
    <mergeCell ref="A48:F48"/>
    <mergeCell ref="A51:F51"/>
    <mergeCell ref="A18:F18"/>
    <mergeCell ref="A26:E26"/>
    <mergeCell ref="A31:E31"/>
    <mergeCell ref="A42:E42"/>
    <mergeCell ref="A33:F33"/>
    <mergeCell ref="A28:F28"/>
    <mergeCell ref="A44:F44"/>
    <mergeCell ref="A54:F54"/>
    <mergeCell ref="A72:E72"/>
    <mergeCell ref="A73:E73"/>
    <mergeCell ref="A74:E74"/>
    <mergeCell ref="A56:E56"/>
    <mergeCell ref="A58:F58"/>
    <mergeCell ref="A62:E62"/>
    <mergeCell ref="A64:E64"/>
    <mergeCell ref="A65:E65"/>
    <mergeCell ref="A66:E66"/>
    <mergeCell ref="A68:E68"/>
    <mergeCell ref="A67:E67"/>
  </mergeCells>
  <pageMargins left="0.748031" right="0.748031" top="0.98425200000000002" bottom="0.98425200000000002" header="0" footer="0"/>
  <pageSetup scale="97" orientation="portrait" r:id="rId1"/>
  <headerFooter>
    <oddFooter>&amp;C&amp;"Helvetica Neue,Regular"&amp;12&amp;K000000&amp;P</oddFooter>
  </headerFooter>
  <rowBreaks count="1" manualBreakCount="1">
    <brk id="4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2022-06-27T22:25:09Z</dcterms:modified>
  <cp:category/>
  <cp:contentStatus/>
</cp:coreProperties>
</file>