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Coelemu 2022\"/>
    </mc:Choice>
  </mc:AlternateContent>
  <xr:revisionPtr revIDLastSave="3" documentId="11_4F079B57433DAF14BF85E35ABC183C75162B19D2" xr6:coauthVersionLast="47" xr6:coauthVersionMax="47" xr10:uidLastSave="{D6CADE1B-55CB-4E44-A0CA-98E02D9A48EA}"/>
  <bookViews>
    <workbookView xWindow="0" yWindow="0" windowWidth="26670" windowHeight="11925" xr2:uid="{00000000-000D-0000-FFFF-FFFF00000000}"/>
  </bookViews>
  <sheets>
    <sheet name="PAPAS" sheetId="1" r:id="rId1"/>
  </sheets>
  <definedNames>
    <definedName name="_xlnm.Print_Area" localSheetId="0">PAPAS!$A$1:$H$102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4" i="1" l="1"/>
  <c r="G64" i="1" s="1"/>
  <c r="C92" i="1" l="1"/>
  <c r="G70" i="1" l="1"/>
  <c r="G54" i="1"/>
  <c r="G55" i="1"/>
  <c r="G56" i="1"/>
  <c r="G57" i="1"/>
  <c r="G58" i="1"/>
  <c r="G59" i="1"/>
  <c r="G60" i="1"/>
  <c r="G61" i="1"/>
  <c r="G62" i="1"/>
  <c r="G63" i="1"/>
  <c r="G65" i="1"/>
  <c r="G53" i="1"/>
  <c r="G46" i="1"/>
  <c r="G45" i="1"/>
  <c r="G44" i="1"/>
  <c r="G43" i="1"/>
  <c r="G42" i="1"/>
  <c r="G41" i="1"/>
  <c r="G40" i="1"/>
  <c r="G47" i="1" s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2" i="1"/>
  <c r="G66" i="1" l="1"/>
  <c r="C91" i="1"/>
  <c r="G36" i="1"/>
  <c r="C90" i="1" s="1"/>
  <c r="G71" i="1"/>
  <c r="C94" i="1" s="1"/>
  <c r="G76" i="1"/>
  <c r="G73" i="1" l="1"/>
  <c r="G74" i="1" s="1"/>
  <c r="C93" i="1"/>
  <c r="G75" i="1" l="1"/>
  <c r="C95" i="1"/>
  <c r="C96" i="1" s="1"/>
  <c r="D101" i="1" l="1"/>
  <c r="C101" i="1"/>
  <c r="E101" i="1"/>
  <c r="G77" i="1"/>
  <c r="D93" i="1"/>
  <c r="D90" i="1"/>
  <c r="D94" i="1"/>
  <c r="D92" i="1"/>
  <c r="D95" i="1"/>
  <c r="D96" i="1" l="1"/>
</calcChain>
</file>

<file path=xl/sharedStrings.xml><?xml version="1.0" encoding="utf-8"?>
<sst xmlns="http://schemas.openxmlformats.org/spreadsheetml/2006/main" count="184" uniqueCount="114">
  <si>
    <t>RUBRO O CULTIVO</t>
  </si>
  <si>
    <t>PAPAS</t>
  </si>
  <si>
    <t>RENDIMIENTO (kg/Há.)</t>
  </si>
  <si>
    <t>VARIEDAD</t>
  </si>
  <si>
    <t>DESIREE</t>
  </si>
  <si>
    <t>FECHA ESTIMADA  PRECIO VENTA</t>
  </si>
  <si>
    <t>NIVEL TECNOLÓGICO</t>
  </si>
  <si>
    <t>BAJO</t>
  </si>
  <si>
    <t>PRECIO ESPERADO ($/kg)</t>
  </si>
  <si>
    <t>REGIÓN</t>
  </si>
  <si>
    <t>ÑUBLE</t>
  </si>
  <si>
    <t>INGRESO ESPERADO, con IVA ($)</t>
  </si>
  <si>
    <t>AGENCIA DE ÁREA</t>
  </si>
  <si>
    <t>COELEMU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</si>
  <si>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</si>
  <si>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</si>
  <si>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</si>
  <si>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</si>
  <si>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</si>
  <si>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</si>
  <si>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</si>
  <si>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</si>
  <si>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</si>
  <si>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</si>
  <si>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</si>
  <si>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</si>
  <si>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</si>
  <si>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</si>
  <si>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</si>
  <si>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Rotura</t>
  </si>
  <si>
    <t>JH</t>
  </si>
  <si>
    <t>Junio</t>
  </si>
  <si>
    <t>Rastraje</t>
  </si>
  <si>
    <t>Junio/Agosto/Sept.</t>
  </si>
  <si>
    <t>Rastra Plana</t>
  </si>
  <si>
    <t>Junio/Septiembre</t>
  </si>
  <si>
    <t>Cruza</t>
  </si>
  <si>
    <t>Agosto</t>
  </si>
  <si>
    <t>Surcadura</t>
  </si>
  <si>
    <t>Septiembre</t>
  </si>
  <si>
    <t>Aplicación Fertilizantes</t>
  </si>
  <si>
    <t>Siembra</t>
  </si>
  <si>
    <t>Acequiadura</t>
  </si>
  <si>
    <t>Aplicación Herbicida</t>
  </si>
  <si>
    <t>Aplicación Nitrogeno</t>
  </si>
  <si>
    <t>Octubre</t>
  </si>
  <si>
    <t>Aporca</t>
  </si>
  <si>
    <t>Noviembre</t>
  </si>
  <si>
    <t>Aplicación Fugicida</t>
  </si>
  <si>
    <t>Diciembre</t>
  </si>
  <si>
    <t>Aplicación Insecticida</t>
  </si>
  <si>
    <t>Enero</t>
  </si>
  <si>
    <t>Riego</t>
  </si>
  <si>
    <t>post-emergencia</t>
  </si>
  <si>
    <t>Cosecha</t>
  </si>
  <si>
    <t>Marzo</t>
  </si>
  <si>
    <t>Subtotal Jornadas Hombre</t>
  </si>
  <si>
    <t>JORNADAS ANIMAL</t>
  </si>
  <si>
    <t>JA</t>
  </si>
  <si>
    <t>Subtotal Jornadas Animal</t>
  </si>
  <si>
    <t>INSUMOS</t>
  </si>
  <si>
    <t>Insumos</t>
  </si>
  <si>
    <t>Unidad (Kg/l/u)</t>
  </si>
  <si>
    <t>Cantidad (Kg/l/u)</t>
  </si>
  <si>
    <t>SEMILLA</t>
  </si>
  <si>
    <t>Papas</t>
  </si>
  <si>
    <t>KILOS</t>
  </si>
  <si>
    <t>FERTILIZANTES</t>
  </si>
  <si>
    <t>Super Fosfato Triple</t>
  </si>
  <si>
    <t>Urea Granulada</t>
  </si>
  <si>
    <t>FUNGICIDA</t>
  </si>
  <si>
    <t>Anagra Plus</t>
  </si>
  <si>
    <t>Dithane M-45</t>
  </si>
  <si>
    <t>HERBICIDA</t>
  </si>
  <si>
    <t>Bectra</t>
  </si>
  <si>
    <t>LITROS</t>
  </si>
  <si>
    <t>Agosto/Noviembre</t>
  </si>
  <si>
    <t>OTROS</t>
  </si>
  <si>
    <t>Analisis de Suelos</t>
  </si>
  <si>
    <t>Sacos (25 kg)</t>
  </si>
  <si>
    <t>Lorsban 4 E</t>
  </si>
  <si>
    <t>Lt.</t>
  </si>
  <si>
    <t>Octubre-Noviembre</t>
  </si>
  <si>
    <t>Subtotal Insumos</t>
  </si>
  <si>
    <t>Item</t>
  </si>
  <si>
    <t>Fletes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</si>
  <si>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</si>
  <si>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</si>
  <si>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</si>
  <si>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</si>
  <si>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</si>
  <si>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</si>
  <si>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</si>
  <si>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2"/>
        <color indexed="8"/>
        <rFont val="Calibri"/>
        <family val="2"/>
      </rPr>
      <t>Fuente</t>
    </r>
    <r>
      <rPr>
        <sz val="12"/>
        <color indexed="8"/>
        <rFont val="Calibri"/>
        <family val="2"/>
      </rPr>
      <t>: INDAP</t>
    </r>
  </si>
  <si>
    <r>
      <rPr>
        <b/>
        <u/>
        <sz val="12"/>
        <color indexed="8"/>
        <rFont val="Calibri"/>
        <family val="2"/>
      </rPr>
      <t>Notas</t>
    </r>
    <r>
      <rPr>
        <b/>
        <sz val="12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</si>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</sst>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8">
    <font>
      <sz val="11"/>
      <color indexed="8"/>
      <name val="Calibri"/>
    </font>
    <font>
      <sz val="10"/>
      <name val="Arial"/>
      <family val="2"/>
    </font>
    <font>
      <sz val="11"/>
      <color indexed="8"/>
      <name val="Calibri"/>
    </font>
    <font>
      <b/>
      <sz val="12"/>
      <color indexed="9"/>
      <name val="Calibri"/>
      <family val="2"/>
    </font>
    <font>
      <sz val="12"/>
      <color theme="1"/>
      <name val="Helvetica Neue"/>
      <family val="2"/>
      <scheme val="minor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sz val="12"/>
      <color indexed="8"/>
      <name val="Arial Narrow"/>
      <family val="2"/>
    </font>
    <font>
      <sz val="12"/>
      <name val="Helvetica Neue"/>
      <family val="2"/>
      <scheme val="minor"/>
    </font>
    <font>
      <b/>
      <i/>
      <sz val="12"/>
      <color indexed="9"/>
      <name val="Calibri"/>
      <family val="2"/>
    </font>
    <font>
      <sz val="12"/>
      <color indexed="9"/>
      <name val="Arial Narrow"/>
      <family val="2"/>
    </font>
    <font>
      <b/>
      <sz val="12"/>
      <color theme="1"/>
      <name val="Helvetica Neue"/>
      <family val="2"/>
      <scheme val="minor"/>
    </font>
    <font>
      <b/>
      <sz val="12"/>
      <color indexed="8"/>
      <name val="Arial Narrow"/>
      <family val="2"/>
    </font>
    <font>
      <b/>
      <sz val="12"/>
      <name val="Helvetica Neue"/>
      <family val="2"/>
      <scheme val="minor"/>
    </font>
    <font>
      <u/>
      <sz val="12"/>
      <color indexed="8"/>
      <name val="Calibri"/>
      <family val="2"/>
    </font>
    <font>
      <b/>
      <sz val="12"/>
      <color indexed="8"/>
      <name val="Calibri"/>
      <family val="2"/>
    </font>
    <font>
      <b/>
      <u/>
      <sz val="12"/>
      <color indexed="8"/>
      <name val="Calibri"/>
      <family val="2"/>
    </font>
    <font>
      <b/>
      <sz val="12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" fillId="0" borderId="23"/>
    <xf numFmtId="164" fontId="2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0" xfId="0" applyFill="1" applyBorder="1"/>
    <xf numFmtId="0" fontId="0" fillId="2" borderId="21" xfId="0" applyFill="1" applyBorder="1"/>
    <xf numFmtId="0" fontId="0" fillId="2" borderId="25" xfId="0" applyFill="1" applyBorder="1"/>
    <xf numFmtId="0" fontId="0" fillId="0" borderId="23" xfId="0" applyNumberFormat="1" applyBorder="1"/>
    <xf numFmtId="49" fontId="3" fillId="3" borderId="5" xfId="0" applyNumberFormat="1" applyFont="1" applyFill="1" applyBorder="1" applyAlignment="1">
      <alignment vertical="center" wrapText="1"/>
    </xf>
    <xf numFmtId="0" fontId="4" fillId="10" borderId="57" xfId="0" applyFont="1" applyFill="1" applyBorder="1" applyAlignment="1">
      <alignment horizontal="right" wrapText="1"/>
    </xf>
    <xf numFmtId="0" fontId="5" fillId="2" borderId="7" xfId="0" applyFont="1" applyFill="1" applyBorder="1"/>
    <xf numFmtId="3" fontId="4" fillId="10" borderId="57" xfId="0" applyNumberFormat="1" applyFont="1" applyFill="1" applyBorder="1" applyAlignment="1">
      <alignment horizontal="right"/>
    </xf>
    <xf numFmtId="49" fontId="7" fillId="2" borderId="5" xfId="0" applyNumberFormat="1" applyFont="1" applyFill="1" applyBorder="1" applyAlignment="1">
      <alignment vertical="center" wrapText="1"/>
    </xf>
    <xf numFmtId="0" fontId="4" fillId="10" borderId="57" xfId="0" applyFont="1" applyFill="1" applyBorder="1" applyAlignment="1">
      <alignment horizontal="right"/>
    </xf>
    <xf numFmtId="0" fontId="7" fillId="2" borderId="7" xfId="0" applyFont="1" applyFill="1" applyBorder="1"/>
    <xf numFmtId="17" fontId="8" fillId="10" borderId="57" xfId="0" applyNumberFormat="1" applyFont="1" applyFill="1" applyBorder="1" applyAlignment="1">
      <alignment horizontal="right"/>
    </xf>
    <xf numFmtId="49" fontId="7" fillId="2" borderId="6" xfId="0" applyNumberFormat="1" applyFont="1" applyFill="1" applyBorder="1"/>
    <xf numFmtId="0" fontId="7" fillId="2" borderId="6" xfId="0" applyFont="1" applyFill="1" applyBorder="1"/>
    <xf numFmtId="17" fontId="4" fillId="0" borderId="57" xfId="0" applyNumberFormat="1" applyFont="1" applyBorder="1" applyAlignment="1">
      <alignment horizontal="right"/>
    </xf>
    <xf numFmtId="0" fontId="4" fillId="0" borderId="57" xfId="0" applyFont="1" applyBorder="1" applyAlignment="1">
      <alignment horizontal="right"/>
    </xf>
    <xf numFmtId="0" fontId="5" fillId="2" borderId="8" xfId="0" applyFont="1" applyFill="1" applyBorder="1" applyAlignment="1">
      <alignment wrapText="1"/>
    </xf>
    <xf numFmtId="14" fontId="5" fillId="2" borderId="9" xfId="0" applyNumberFormat="1" applyFont="1" applyFill="1" applyBorder="1"/>
    <xf numFmtId="0" fontId="5" fillId="2" borderId="3" xfId="0" applyFont="1" applyFill="1" applyBorder="1"/>
    <xf numFmtId="0" fontId="5" fillId="2" borderId="9" xfId="0" applyFont="1" applyFill="1" applyBorder="1"/>
    <xf numFmtId="0" fontId="5" fillId="2" borderId="9" xfId="0" applyFont="1" applyFill="1" applyBorder="1" applyAlignment="1">
      <alignment horizontal="justify" wrapText="1"/>
    </xf>
    <xf numFmtId="0" fontId="5" fillId="2" borderId="11" xfId="0" applyFont="1" applyFill="1" applyBorder="1"/>
    <xf numFmtId="0" fontId="5" fillId="2" borderId="12" xfId="0" applyFont="1" applyFill="1" applyBorder="1" applyAlignment="1">
      <alignment horizontal="left"/>
    </xf>
    <xf numFmtId="0" fontId="5" fillId="2" borderId="12" xfId="0" applyFont="1" applyFill="1" applyBorder="1"/>
    <xf numFmtId="49" fontId="3" fillId="5" borderId="13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horizontal="center" vertical="center" wrapText="1"/>
    </xf>
    <xf numFmtId="0" fontId="8" fillId="0" borderId="57" xfId="0" applyFont="1" applyBorder="1" applyAlignment="1">
      <alignment horizontal="left" vertical="center" wrapText="1"/>
    </xf>
    <xf numFmtId="0" fontId="8" fillId="0" borderId="57" xfId="0" applyFont="1" applyBorder="1" applyAlignment="1">
      <alignment horizontal="center"/>
    </xf>
    <xf numFmtId="3" fontId="8" fillId="0" borderId="57" xfId="0" applyNumberFormat="1" applyFont="1" applyBorder="1"/>
    <xf numFmtId="0" fontId="8" fillId="0" borderId="57" xfId="0" applyFont="1" applyFill="1" applyBorder="1" applyAlignment="1">
      <alignment horizontal="left"/>
    </xf>
    <xf numFmtId="0" fontId="4" fillId="0" borderId="57" xfId="0" applyFont="1" applyBorder="1" applyAlignment="1">
      <alignment horizontal="left"/>
    </xf>
    <xf numFmtId="0" fontId="4" fillId="0" borderId="57" xfId="0" applyFont="1" applyBorder="1" applyAlignment="1">
      <alignment horizontal="center"/>
    </xf>
    <xf numFmtId="49" fontId="10" fillId="3" borderId="6" xfId="0" applyNumberFormat="1" applyFont="1" applyFill="1" applyBorder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vertical="center"/>
    </xf>
    <xf numFmtId="3" fontId="10" fillId="3" borderId="6" xfId="0" applyNumberFormat="1" applyFont="1" applyFill="1" applyBorder="1" applyAlignment="1">
      <alignment vertical="center"/>
    </xf>
    <xf numFmtId="3" fontId="5" fillId="2" borderId="12" xfId="0" applyNumberFormat="1" applyFont="1" applyFill="1" applyBorder="1"/>
    <xf numFmtId="49" fontId="3" fillId="5" borderId="15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 wrapText="1"/>
    </xf>
    <xf numFmtId="0" fontId="4" fillId="10" borderId="57" xfId="0" applyFont="1" applyFill="1" applyBorder="1"/>
    <xf numFmtId="0" fontId="4" fillId="10" borderId="57" xfId="0" applyFont="1" applyFill="1" applyBorder="1" applyAlignment="1">
      <alignment horizontal="center" wrapText="1"/>
    </xf>
    <xf numFmtId="0" fontId="4" fillId="10" borderId="57" xfId="0" applyFont="1" applyFill="1" applyBorder="1" applyAlignment="1">
      <alignment horizontal="center"/>
    </xf>
    <xf numFmtId="3" fontId="4" fillId="10" borderId="57" xfId="0" applyNumberFormat="1" applyFont="1" applyFill="1" applyBorder="1"/>
    <xf numFmtId="0" fontId="4" fillId="0" borderId="57" xfId="0" applyFont="1" applyBorder="1"/>
    <xf numFmtId="49" fontId="6" fillId="3" borderId="15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vertical="center"/>
    </xf>
    <xf numFmtId="3" fontId="6" fillId="3" borderId="15" xfId="0" applyNumberFormat="1" applyFont="1" applyFill="1" applyBorder="1" applyAlignment="1">
      <alignment vertical="center"/>
    </xf>
    <xf numFmtId="0" fontId="5" fillId="2" borderId="17" xfId="0" applyFont="1" applyFill="1" applyBorder="1"/>
    <xf numFmtId="0" fontId="5" fillId="2" borderId="18" xfId="0" applyFont="1" applyFill="1" applyBorder="1"/>
    <xf numFmtId="3" fontId="5" fillId="2" borderId="18" xfId="0" applyNumberFormat="1" applyFont="1" applyFill="1" applyBorder="1"/>
    <xf numFmtId="49" fontId="3" fillId="3" borderId="13" xfId="0" applyNumberFormat="1" applyFont="1" applyFill="1" applyBorder="1" applyAlignment="1">
      <alignment horizontal="center" vertical="center" wrapText="1"/>
    </xf>
    <xf numFmtId="0" fontId="11" fillId="10" borderId="57" xfId="0" applyFont="1" applyFill="1" applyBorder="1" applyAlignment="1">
      <alignment wrapText="1"/>
    </xf>
    <xf numFmtId="3" fontId="4" fillId="0" borderId="57" xfId="0" applyNumberFormat="1" applyFont="1" applyBorder="1"/>
    <xf numFmtId="0" fontId="12" fillId="2" borderId="6" xfId="0" applyFont="1" applyFill="1" applyBorder="1" applyAlignment="1">
      <alignment horizontal="left" vertical="center" wrapText="1"/>
    </xf>
    <xf numFmtId="0" fontId="4" fillId="10" borderId="57" xfId="0" applyFont="1" applyFill="1" applyBorder="1" applyAlignment="1">
      <alignment wrapText="1"/>
    </xf>
    <xf numFmtId="3" fontId="7" fillId="2" borderId="6" xfId="0" applyNumberFormat="1" applyFont="1" applyFill="1" applyBorder="1"/>
    <xf numFmtId="0" fontId="8" fillId="0" borderId="57" xfId="0" applyFont="1" applyBorder="1"/>
    <xf numFmtId="0" fontId="5" fillId="0" borderId="57" xfId="1" applyFont="1" applyBorder="1" applyAlignment="1">
      <alignment horizontal="center"/>
    </xf>
    <xf numFmtId="0" fontId="13" fillId="0" borderId="57" xfId="0" applyFont="1" applyBorder="1"/>
    <xf numFmtId="49" fontId="7" fillId="2" borderId="19" xfId="0" applyNumberFormat="1" applyFont="1" applyFill="1" applyBorder="1"/>
    <xf numFmtId="49" fontId="7" fillId="2" borderId="19" xfId="0" applyNumberFormat="1" applyFont="1" applyFill="1" applyBorder="1" applyAlignment="1">
      <alignment horizontal="center"/>
    </xf>
    <xf numFmtId="0" fontId="7" fillId="2" borderId="19" xfId="0" applyNumberFormat="1" applyFont="1" applyFill="1" applyBorder="1"/>
    <xf numFmtId="3" fontId="7" fillId="2" borderId="19" xfId="0" applyNumberFormat="1" applyFont="1" applyFill="1" applyBorder="1"/>
    <xf numFmtId="49" fontId="10" fillId="3" borderId="15" xfId="0" applyNumberFormat="1" applyFont="1" applyFill="1" applyBorder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vertical="center"/>
    </xf>
    <xf numFmtId="3" fontId="10" fillId="3" borderId="15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horizontal="center"/>
    </xf>
    <xf numFmtId="49" fontId="3" fillId="3" borderId="13" xfId="0" applyNumberFormat="1" applyFont="1" applyFill="1" applyBorder="1" applyAlignment="1">
      <alignment horizontal="center" vertical="center"/>
    </xf>
    <xf numFmtId="0" fontId="8" fillId="0" borderId="57" xfId="0" applyFont="1" applyBorder="1" applyAlignment="1">
      <alignment wrapText="1"/>
    </xf>
    <xf numFmtId="3" fontId="8" fillId="0" borderId="57" xfId="0" applyNumberFormat="1" applyFont="1" applyBorder="1" applyAlignment="1">
      <alignment horizontal="center"/>
    </xf>
    <xf numFmtId="3" fontId="8" fillId="10" borderId="57" xfId="0" applyNumberFormat="1" applyFont="1" applyFill="1" applyBorder="1" applyAlignment="1">
      <alignment horizontal="right" indent="1"/>
    </xf>
    <xf numFmtId="49" fontId="10" fillId="3" borderId="20" xfId="0" applyNumberFormat="1" applyFont="1" applyFill="1" applyBorder="1" applyAlignment="1">
      <alignment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vertical="center"/>
    </xf>
    <xf numFmtId="3" fontId="10" fillId="3" borderId="20" xfId="0" applyNumberFormat="1" applyFont="1" applyFill="1" applyBorder="1" applyAlignment="1">
      <alignment vertical="center"/>
    </xf>
    <xf numFmtId="0" fontId="5" fillId="2" borderId="26" xfId="0" applyFont="1" applyFill="1" applyBorder="1"/>
    <xf numFmtId="3" fontId="5" fillId="2" borderId="26" xfId="0" applyNumberFormat="1" applyFont="1" applyFill="1" applyBorder="1"/>
    <xf numFmtId="49" fontId="3" fillId="5" borderId="27" xfId="0" applyNumberFormat="1" applyFont="1" applyFill="1" applyBorder="1" applyAlignment="1">
      <alignment vertical="center"/>
    </xf>
    <xf numFmtId="0" fontId="3" fillId="5" borderId="28" xfId="0" applyFont="1" applyFill="1" applyBorder="1" applyAlignment="1">
      <alignment vertical="center"/>
    </xf>
    <xf numFmtId="165" fontId="3" fillId="5" borderId="29" xfId="0" applyNumberFormat="1" applyFont="1" applyFill="1" applyBorder="1" applyAlignment="1">
      <alignment vertical="center"/>
    </xf>
    <xf numFmtId="49" fontId="3" fillId="3" borderId="30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165" fontId="3" fillId="3" borderId="31" xfId="0" applyNumberFormat="1" applyFont="1" applyFill="1" applyBorder="1" applyAlignment="1">
      <alignment vertical="center"/>
    </xf>
    <xf numFmtId="49" fontId="3" fillId="5" borderId="30" xfId="0" applyNumberFormat="1" applyFont="1" applyFill="1" applyBorder="1" applyAlignment="1">
      <alignment vertical="center"/>
    </xf>
    <xf numFmtId="0" fontId="3" fillId="5" borderId="15" xfId="0" applyFont="1" applyFill="1" applyBorder="1" applyAlignment="1">
      <alignment vertical="center"/>
    </xf>
    <xf numFmtId="165" fontId="3" fillId="5" borderId="31" xfId="0" applyNumberFormat="1" applyFont="1" applyFill="1" applyBorder="1" applyAlignment="1">
      <alignment vertical="center"/>
    </xf>
    <xf numFmtId="49" fontId="3" fillId="5" borderId="32" xfId="0" applyNumberFormat="1" applyFont="1" applyFill="1" applyBorder="1" applyAlignment="1">
      <alignment vertical="center"/>
    </xf>
    <xf numFmtId="0" fontId="3" fillId="5" borderId="33" xfId="0" applyFont="1" applyFill="1" applyBorder="1" applyAlignment="1">
      <alignment vertical="center"/>
    </xf>
    <xf numFmtId="165" fontId="3" fillId="6" borderId="34" xfId="0" applyNumberFormat="1" applyFont="1" applyFill="1" applyBorder="1" applyAlignment="1">
      <alignment vertical="center"/>
    </xf>
    <xf numFmtId="49" fontId="5" fillId="2" borderId="23" xfId="0" applyNumberFormat="1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165" fontId="3" fillId="2" borderId="23" xfId="0" applyNumberFormat="1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49" fontId="15" fillId="2" borderId="45" xfId="0" applyNumberFormat="1" applyFont="1" applyFill="1" applyBorder="1" applyAlignment="1">
      <alignment vertical="center"/>
    </xf>
    <xf numFmtId="0" fontId="5" fillId="2" borderId="46" xfId="0" applyFont="1" applyFill="1" applyBorder="1"/>
    <xf numFmtId="0" fontId="5" fillId="2" borderId="47" xfId="0" applyFont="1" applyFill="1" applyBorder="1"/>
    <xf numFmtId="49" fontId="5" fillId="2" borderId="48" xfId="0" applyNumberFormat="1" applyFont="1" applyFill="1" applyBorder="1" applyAlignment="1">
      <alignment vertical="center"/>
    </xf>
    <xf numFmtId="0" fontId="5" fillId="2" borderId="23" xfId="0" applyFont="1" applyFill="1" applyBorder="1"/>
    <xf numFmtId="0" fontId="5" fillId="2" borderId="49" xfId="0" applyFont="1" applyFill="1" applyBorder="1"/>
    <xf numFmtId="49" fontId="5" fillId="2" borderId="50" xfId="0" applyNumberFormat="1" applyFont="1" applyFill="1" applyBorder="1" applyAlignment="1">
      <alignment vertical="center"/>
    </xf>
    <xf numFmtId="0" fontId="5" fillId="2" borderId="51" xfId="0" applyFont="1" applyFill="1" applyBorder="1"/>
    <xf numFmtId="0" fontId="5" fillId="2" borderId="52" xfId="0" applyFont="1" applyFill="1" applyBorder="1"/>
    <xf numFmtId="0" fontId="5" fillId="9" borderId="44" xfId="0" applyFont="1" applyFill="1" applyBorder="1"/>
    <xf numFmtId="0" fontId="5" fillId="7" borderId="23" xfId="0" applyFont="1" applyFill="1" applyBorder="1"/>
    <xf numFmtId="49" fontId="15" fillId="8" borderId="35" xfId="0" applyNumberFormat="1" applyFont="1" applyFill="1" applyBorder="1" applyAlignment="1">
      <alignment vertical="center"/>
    </xf>
    <xf numFmtId="49" fontId="15" fillId="8" borderId="24" xfId="0" applyNumberFormat="1" applyFont="1" applyFill="1" applyBorder="1" applyAlignment="1">
      <alignment vertical="center"/>
    </xf>
    <xf numFmtId="49" fontId="5" fillId="8" borderId="36" xfId="0" applyNumberFormat="1" applyFont="1" applyFill="1" applyBorder="1"/>
    <xf numFmtId="49" fontId="15" fillId="2" borderId="37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5" fillId="2" borderId="38" xfId="0" applyNumberFormat="1" applyFont="1" applyFill="1" applyBorder="1"/>
    <xf numFmtId="166" fontId="15" fillId="2" borderId="6" xfId="0" applyNumberFormat="1" applyFont="1" applyFill="1" applyBorder="1" applyAlignment="1">
      <alignment vertical="center"/>
    </xf>
    <xf numFmtId="0" fontId="3" fillId="7" borderId="23" xfId="0" applyFont="1" applyFill="1" applyBorder="1" applyAlignment="1">
      <alignment vertical="center"/>
    </xf>
    <xf numFmtId="49" fontId="15" fillId="8" borderId="39" xfId="0" applyNumberFormat="1" applyFont="1" applyFill="1" applyBorder="1" applyAlignment="1">
      <alignment vertical="center"/>
    </xf>
    <xf numFmtId="166" fontId="15" fillId="8" borderId="40" xfId="0" applyNumberFormat="1" applyFont="1" applyFill="1" applyBorder="1" applyAlignment="1">
      <alignment vertical="center"/>
    </xf>
    <xf numFmtId="9" fontId="15" fillId="8" borderId="41" xfId="0" applyNumberFormat="1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3" fillId="9" borderId="22" xfId="0" applyFont="1" applyFill="1" applyBorder="1" applyAlignment="1">
      <alignment vertical="center"/>
    </xf>
    <xf numFmtId="49" fontId="17" fillId="9" borderId="23" xfId="0" applyNumberFormat="1" applyFont="1" applyFill="1" applyBorder="1" applyAlignment="1">
      <alignment vertical="center"/>
    </xf>
    <xf numFmtId="0" fontId="3" fillId="9" borderId="23" xfId="0" applyFont="1" applyFill="1" applyBorder="1" applyAlignment="1">
      <alignment vertical="center"/>
    </xf>
    <xf numFmtId="0" fontId="3" fillId="9" borderId="53" xfId="0" applyFont="1" applyFill="1" applyBorder="1" applyAlignment="1">
      <alignment vertical="center"/>
    </xf>
    <xf numFmtId="0" fontId="3" fillId="7" borderId="22" xfId="0" applyFont="1" applyFill="1" applyBorder="1" applyAlignment="1">
      <alignment vertical="center"/>
    </xf>
    <xf numFmtId="49" fontId="15" fillId="8" borderId="54" xfId="0" applyNumberFormat="1" applyFont="1" applyFill="1" applyBorder="1" applyAlignment="1">
      <alignment vertical="center"/>
    </xf>
    <xf numFmtId="0" fontId="15" fillId="7" borderId="23" xfId="0" applyFont="1" applyFill="1" applyBorder="1" applyAlignment="1">
      <alignment vertical="center"/>
    </xf>
    <xf numFmtId="165" fontId="15" fillId="2" borderId="23" xfId="0" applyNumberFormat="1" applyFont="1" applyFill="1" applyBorder="1" applyAlignment="1">
      <alignment vertical="center"/>
    </xf>
    <xf numFmtId="164" fontId="15" fillId="8" borderId="55" xfId="2" applyFont="1" applyFill="1" applyBorder="1" applyAlignment="1">
      <alignment vertical="center"/>
    </xf>
    <xf numFmtId="164" fontId="15" fillId="8" borderId="56" xfId="2" applyFont="1" applyFill="1" applyBorder="1" applyAlignment="1">
      <alignment vertical="center"/>
    </xf>
    <xf numFmtId="164" fontId="15" fillId="8" borderId="40" xfId="2" applyFont="1" applyFill="1" applyBorder="1" applyAlignment="1">
      <alignment vertical="center"/>
    </xf>
    <xf numFmtId="164" fontId="15" fillId="8" borderId="41" xfId="2" applyFont="1" applyFill="1" applyBorder="1" applyAlignment="1">
      <alignment vertical="center"/>
    </xf>
    <xf numFmtId="49" fontId="17" fillId="9" borderId="42" xfId="0" applyNumberFormat="1" applyFont="1" applyFill="1" applyBorder="1" applyAlignment="1">
      <alignment vertical="center"/>
    </xf>
    <xf numFmtId="0" fontId="15" fillId="9" borderId="43" xfId="0" applyFont="1" applyFill="1" applyBorder="1" applyAlignment="1">
      <alignment vertical="center"/>
    </xf>
    <xf numFmtId="49" fontId="7" fillId="2" borderId="6" xfId="0" applyNumberFormat="1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wrapText="1"/>
    </xf>
    <xf numFmtId="0" fontId="6" fillId="4" borderId="6" xfId="0" applyFont="1" applyFill="1" applyBorder="1" applyAlignment="1">
      <alignment wrapText="1"/>
    </xf>
    <xf numFmtId="49" fontId="9" fillId="3" borderId="6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/>
    <xf numFmtId="0" fontId="7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821266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2"/>
  <sheetViews>
    <sheetView showGridLines="0" tabSelected="1" zoomScale="90" zoomScaleNormal="90" workbookViewId="0">
      <selection activeCell="M83" sqref="M83"/>
    </sheetView>
  </sheetViews>
  <sheetFormatPr defaultColWidth="10.85546875" defaultRowHeight="11.25" customHeight="1"/>
  <cols>
    <col min="1" max="1" width="4.42578125" style="1" customWidth="1"/>
    <col min="2" max="2" width="36.28515625" style="1" customWidth="1"/>
    <col min="3" max="3" width="18.42578125" style="1" customWidth="1"/>
    <col min="4" max="4" width="16.85546875" style="1" customWidth="1"/>
    <col min="5" max="5" width="23" style="1" customWidth="1"/>
    <col min="6" max="6" width="19" style="1" customWidth="1"/>
    <col min="7" max="7" width="23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21" customHeight="1">
      <c r="A9" s="5"/>
      <c r="B9" s="10" t="s">
        <v>0</v>
      </c>
      <c r="C9" s="11" t="s">
        <v>1</v>
      </c>
      <c r="D9" s="12"/>
      <c r="E9" s="146" t="s">
        <v>2</v>
      </c>
      <c r="F9" s="147"/>
      <c r="G9" s="13">
        <v>18000</v>
      </c>
    </row>
    <row r="10" spans="1:7" ht="38.25" customHeight="1">
      <c r="A10" s="5"/>
      <c r="B10" s="14" t="s">
        <v>3</v>
      </c>
      <c r="C10" s="15" t="s">
        <v>4</v>
      </c>
      <c r="D10" s="16"/>
      <c r="E10" s="144" t="s">
        <v>5</v>
      </c>
      <c r="F10" s="145"/>
      <c r="G10" s="17">
        <v>44652</v>
      </c>
    </row>
    <row r="11" spans="1:7" ht="21.75" customHeight="1">
      <c r="A11" s="5"/>
      <c r="B11" s="14" t="s">
        <v>6</v>
      </c>
      <c r="C11" s="15" t="s">
        <v>7</v>
      </c>
      <c r="D11" s="16"/>
      <c r="E11" s="144" t="s">
        <v>8</v>
      </c>
      <c r="F11" s="145"/>
      <c r="G11" s="13">
        <v>350</v>
      </c>
    </row>
    <row r="12" spans="1:7" ht="22.5" customHeight="1">
      <c r="A12" s="5"/>
      <c r="B12" s="14" t="s">
        <v>9</v>
      </c>
      <c r="C12" s="15" t="s">
        <v>10</v>
      </c>
      <c r="D12" s="16"/>
      <c r="E12" s="18" t="s">
        <v>11</v>
      </c>
      <c r="F12" s="19"/>
      <c r="G12" s="13">
        <f>+(G11*G9)</f>
        <v>6300000</v>
      </c>
    </row>
    <row r="13" spans="1:7" ht="24" customHeight="1">
      <c r="A13" s="5"/>
      <c r="B13" s="14" t="s">
        <v>12</v>
      </c>
      <c r="C13" s="15" t="s">
        <v>13</v>
      </c>
      <c r="D13" s="16"/>
      <c r="E13" s="144" t="s">
        <v>14</v>
      </c>
      <c r="F13" s="145"/>
      <c r="G13" s="15" t="s">
        <v>15</v>
      </c>
    </row>
    <row r="14" spans="1:7" ht="24.75" customHeight="1">
      <c r="A14" s="5"/>
      <c r="B14" s="14" t="s">
        <v>16</v>
      </c>
      <c r="C14" s="15" t="s">
        <v>13</v>
      </c>
      <c r="D14" s="16"/>
      <c r="E14" s="144" t="s">
        <v>17</v>
      </c>
      <c r="F14" s="145"/>
      <c r="G14" s="17">
        <v>44621</v>
      </c>
    </row>
    <row r="15" spans="1:7" ht="25.5" customHeight="1">
      <c r="A15" s="5"/>
      <c r="B15" s="14" t="s">
        <v>18</v>
      </c>
      <c r="C15" s="20">
        <v>44738</v>
      </c>
      <c r="D15" s="16"/>
      <c r="E15" s="150" t="s">
        <v>19</v>
      </c>
      <c r="F15" s="151"/>
      <c r="G15" s="21" t="s">
        <v>20</v>
      </c>
    </row>
    <row r="16" spans="1:7" ht="12" customHeight="1">
      <c r="A16" s="2"/>
      <c r="B16" s="22"/>
      <c r="C16" s="23"/>
      <c r="D16" s="24"/>
      <c r="E16" s="25"/>
      <c r="F16" s="25"/>
      <c r="G16" s="26"/>
    </row>
    <row r="17" spans="1:7" ht="12" customHeight="1">
      <c r="A17" s="6"/>
      <c r="B17" s="148" t="s">
        <v>21</v>
      </c>
      <c r="C17" s="149"/>
      <c r="D17" s="149"/>
      <c r="E17" s="149"/>
      <c r="F17" s="149"/>
      <c r="G17" s="149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22</v>
      </c>
      <c r="C19" s="31"/>
      <c r="D19" s="32"/>
      <c r="E19" s="32"/>
      <c r="F19" s="32"/>
      <c r="G19" s="32"/>
    </row>
    <row r="20" spans="1:7" ht="24" customHeight="1">
      <c r="A20" s="6"/>
      <c r="B20" s="33" t="s">
        <v>23</v>
      </c>
      <c r="C20" s="33" t="s">
        <v>24</v>
      </c>
      <c r="D20" s="33" t="s">
        <v>25</v>
      </c>
      <c r="E20" s="33" t="s">
        <v>26</v>
      </c>
      <c r="F20" s="33" t="s">
        <v>27</v>
      </c>
      <c r="G20" s="33" t="s">
        <v>28</v>
      </c>
    </row>
    <row r="21" spans="1:7" ht="24.75" customHeight="1">
      <c r="A21" s="6"/>
      <c r="B21" s="34" t="s">
        <v>29</v>
      </c>
      <c r="C21" s="35" t="s">
        <v>30</v>
      </c>
      <c r="D21" s="35">
        <v>2</v>
      </c>
      <c r="E21" s="35" t="s">
        <v>31</v>
      </c>
      <c r="F21" s="36">
        <v>25000</v>
      </c>
      <c r="G21" s="36">
        <f>+D21*F21</f>
        <v>50000</v>
      </c>
    </row>
    <row r="22" spans="1:7" ht="24.75" customHeight="1">
      <c r="A22" s="6"/>
      <c r="B22" s="37" t="s">
        <v>32</v>
      </c>
      <c r="C22" s="35" t="s">
        <v>30</v>
      </c>
      <c r="D22" s="35">
        <v>2</v>
      </c>
      <c r="E22" s="35" t="s">
        <v>33</v>
      </c>
      <c r="F22" s="36">
        <v>30000</v>
      </c>
      <c r="G22" s="36">
        <f t="shared" ref="G22:G35" si="0">+D22*F22</f>
        <v>60000</v>
      </c>
    </row>
    <row r="23" spans="1:7" ht="24.75" customHeight="1">
      <c r="A23" s="6"/>
      <c r="B23" s="38" t="s">
        <v>34</v>
      </c>
      <c r="C23" s="35" t="s">
        <v>30</v>
      </c>
      <c r="D23" s="35">
        <v>2</v>
      </c>
      <c r="E23" s="35" t="s">
        <v>35</v>
      </c>
      <c r="F23" s="36">
        <v>30000</v>
      </c>
      <c r="G23" s="36">
        <f t="shared" si="0"/>
        <v>60000</v>
      </c>
    </row>
    <row r="24" spans="1:7" ht="24.75" customHeight="1">
      <c r="A24" s="6"/>
      <c r="B24" s="38" t="s">
        <v>36</v>
      </c>
      <c r="C24" s="35" t="s">
        <v>30</v>
      </c>
      <c r="D24" s="39">
        <v>1</v>
      </c>
      <c r="E24" s="35" t="s">
        <v>37</v>
      </c>
      <c r="F24" s="36">
        <v>30000</v>
      </c>
      <c r="G24" s="36">
        <f t="shared" si="0"/>
        <v>30000</v>
      </c>
    </row>
    <row r="25" spans="1:7" ht="24.75" customHeight="1">
      <c r="A25" s="6"/>
      <c r="B25" s="38" t="s">
        <v>38</v>
      </c>
      <c r="C25" s="35" t="s">
        <v>30</v>
      </c>
      <c r="D25" s="39">
        <v>1</v>
      </c>
      <c r="E25" s="35" t="s">
        <v>39</v>
      </c>
      <c r="F25" s="36">
        <v>40000</v>
      </c>
      <c r="G25" s="36">
        <f t="shared" si="0"/>
        <v>40000</v>
      </c>
    </row>
    <row r="26" spans="1:7" ht="24.75" customHeight="1">
      <c r="A26" s="6"/>
      <c r="B26" s="38" t="s">
        <v>40</v>
      </c>
      <c r="C26" s="35" t="s">
        <v>30</v>
      </c>
      <c r="D26" s="39">
        <v>1</v>
      </c>
      <c r="E26" s="35" t="s">
        <v>39</v>
      </c>
      <c r="F26" s="36">
        <v>20000</v>
      </c>
      <c r="G26" s="36">
        <f t="shared" si="0"/>
        <v>20000</v>
      </c>
    </row>
    <row r="27" spans="1:7" ht="24.75" customHeight="1">
      <c r="A27" s="6"/>
      <c r="B27" s="38" t="s">
        <v>41</v>
      </c>
      <c r="C27" s="35" t="s">
        <v>30</v>
      </c>
      <c r="D27" s="39">
        <v>8</v>
      </c>
      <c r="E27" s="35" t="s">
        <v>39</v>
      </c>
      <c r="F27" s="36">
        <v>20000</v>
      </c>
      <c r="G27" s="36">
        <f t="shared" si="0"/>
        <v>160000</v>
      </c>
    </row>
    <row r="28" spans="1:7" ht="24.75" customHeight="1">
      <c r="A28" s="6"/>
      <c r="B28" s="38" t="s">
        <v>42</v>
      </c>
      <c r="C28" s="35" t="s">
        <v>30</v>
      </c>
      <c r="D28" s="39">
        <v>0.5</v>
      </c>
      <c r="E28" s="35" t="s">
        <v>39</v>
      </c>
      <c r="F28" s="36">
        <v>20000</v>
      </c>
      <c r="G28" s="36">
        <f t="shared" si="0"/>
        <v>10000</v>
      </c>
    </row>
    <row r="29" spans="1:7" ht="24.75" customHeight="1">
      <c r="A29" s="6"/>
      <c r="B29" s="38" t="s">
        <v>43</v>
      </c>
      <c r="C29" s="35" t="s">
        <v>30</v>
      </c>
      <c r="D29" s="39">
        <v>0.7</v>
      </c>
      <c r="E29" s="35" t="s">
        <v>39</v>
      </c>
      <c r="F29" s="36">
        <v>20000</v>
      </c>
      <c r="G29" s="36">
        <f t="shared" si="0"/>
        <v>14000</v>
      </c>
    </row>
    <row r="30" spans="1:7" ht="24.75" customHeight="1">
      <c r="A30" s="6"/>
      <c r="B30" s="38" t="s">
        <v>44</v>
      </c>
      <c r="C30" s="35" t="s">
        <v>30</v>
      </c>
      <c r="D30" s="39">
        <v>0.5</v>
      </c>
      <c r="E30" s="35" t="s">
        <v>45</v>
      </c>
      <c r="F30" s="36">
        <v>20000</v>
      </c>
      <c r="G30" s="36">
        <f t="shared" si="0"/>
        <v>10000</v>
      </c>
    </row>
    <row r="31" spans="1:7" ht="24.75" customHeight="1">
      <c r="A31" s="6"/>
      <c r="B31" s="38" t="s">
        <v>46</v>
      </c>
      <c r="C31" s="35" t="s">
        <v>30</v>
      </c>
      <c r="D31" s="39">
        <v>1</v>
      </c>
      <c r="E31" s="35" t="s">
        <v>47</v>
      </c>
      <c r="F31" s="36">
        <v>25000</v>
      </c>
      <c r="G31" s="36">
        <f t="shared" si="0"/>
        <v>25000</v>
      </c>
    </row>
    <row r="32" spans="1:7" ht="24.75" customHeight="1">
      <c r="A32" s="6"/>
      <c r="B32" s="38" t="s">
        <v>48</v>
      </c>
      <c r="C32" s="35" t="s">
        <v>30</v>
      </c>
      <c r="D32" s="39">
        <v>1</v>
      </c>
      <c r="E32" s="35" t="s">
        <v>49</v>
      </c>
      <c r="F32" s="36">
        <v>20000</v>
      </c>
      <c r="G32" s="36">
        <f t="shared" si="0"/>
        <v>20000</v>
      </c>
    </row>
    <row r="33" spans="1:7" ht="24.75" customHeight="1">
      <c r="A33" s="6"/>
      <c r="B33" s="38" t="s">
        <v>50</v>
      </c>
      <c r="C33" s="35" t="s">
        <v>30</v>
      </c>
      <c r="D33" s="39">
        <v>1</v>
      </c>
      <c r="E33" s="35" t="s">
        <v>51</v>
      </c>
      <c r="F33" s="36">
        <v>20000</v>
      </c>
      <c r="G33" s="36">
        <f t="shared" si="0"/>
        <v>20000</v>
      </c>
    </row>
    <row r="34" spans="1:7" ht="24.75" customHeight="1">
      <c r="A34" s="6"/>
      <c r="B34" s="38" t="s">
        <v>52</v>
      </c>
      <c r="C34" s="35" t="s">
        <v>30</v>
      </c>
      <c r="D34" s="39">
        <v>4</v>
      </c>
      <c r="E34" s="35" t="s">
        <v>53</v>
      </c>
      <c r="F34" s="36">
        <v>20000</v>
      </c>
      <c r="G34" s="36">
        <f t="shared" si="0"/>
        <v>80000</v>
      </c>
    </row>
    <row r="35" spans="1:7" ht="24.75" customHeight="1">
      <c r="A35" s="6"/>
      <c r="B35" s="38" t="s">
        <v>54</v>
      </c>
      <c r="C35" s="35" t="s">
        <v>30</v>
      </c>
      <c r="D35" s="39">
        <v>40</v>
      </c>
      <c r="E35" s="39" t="s">
        <v>55</v>
      </c>
      <c r="F35" s="36">
        <v>20000</v>
      </c>
      <c r="G35" s="36">
        <f t="shared" si="0"/>
        <v>800000</v>
      </c>
    </row>
    <row r="36" spans="1:7" ht="12.75" customHeight="1">
      <c r="A36" s="6"/>
      <c r="B36" s="40" t="s">
        <v>56</v>
      </c>
      <c r="C36" s="41"/>
      <c r="D36" s="41"/>
      <c r="E36" s="41"/>
      <c r="F36" s="42"/>
      <c r="G36" s="43">
        <f>SUM(G21:G35)</f>
        <v>1399000</v>
      </c>
    </row>
    <row r="37" spans="1:7" ht="12" customHeight="1">
      <c r="A37" s="2"/>
      <c r="B37" s="27"/>
      <c r="C37" s="29"/>
      <c r="D37" s="29"/>
      <c r="E37" s="29"/>
      <c r="F37" s="44"/>
      <c r="G37" s="44"/>
    </row>
    <row r="38" spans="1:7" ht="12" customHeight="1">
      <c r="A38" s="5"/>
      <c r="B38" s="45" t="s">
        <v>57</v>
      </c>
      <c r="C38" s="46"/>
      <c r="D38" s="47"/>
      <c r="E38" s="47"/>
      <c r="F38" s="48"/>
      <c r="G38" s="48"/>
    </row>
    <row r="39" spans="1:7" ht="24" customHeight="1">
      <c r="A39" s="5"/>
      <c r="B39" s="49" t="s">
        <v>23</v>
      </c>
      <c r="C39" s="50" t="s">
        <v>24</v>
      </c>
      <c r="D39" s="50" t="s">
        <v>25</v>
      </c>
      <c r="E39" s="49" t="s">
        <v>26</v>
      </c>
      <c r="F39" s="50" t="s">
        <v>27</v>
      </c>
      <c r="G39" s="49" t="s">
        <v>28</v>
      </c>
    </row>
    <row r="40" spans="1:7" ht="19.5" customHeight="1">
      <c r="A40" s="5"/>
      <c r="B40" s="51" t="s">
        <v>29</v>
      </c>
      <c r="C40" s="52" t="s">
        <v>58</v>
      </c>
      <c r="D40" s="52">
        <v>2</v>
      </c>
      <c r="E40" s="53" t="s">
        <v>31</v>
      </c>
      <c r="F40" s="36">
        <v>80000</v>
      </c>
      <c r="G40" s="54">
        <f t="shared" ref="G40:G46" si="1">+D40*F40</f>
        <v>160000</v>
      </c>
    </row>
    <row r="41" spans="1:7" ht="19.5" customHeight="1">
      <c r="A41" s="5"/>
      <c r="B41" s="51" t="s">
        <v>32</v>
      </c>
      <c r="C41" s="52" t="s">
        <v>58</v>
      </c>
      <c r="D41" s="52">
        <v>2</v>
      </c>
      <c r="E41" s="35" t="s">
        <v>33</v>
      </c>
      <c r="F41" s="36">
        <v>20000</v>
      </c>
      <c r="G41" s="54">
        <f t="shared" si="1"/>
        <v>40000</v>
      </c>
    </row>
    <row r="42" spans="1:7" ht="19.5" customHeight="1">
      <c r="A42" s="5"/>
      <c r="B42" s="51" t="s">
        <v>34</v>
      </c>
      <c r="C42" s="52" t="s">
        <v>58</v>
      </c>
      <c r="D42" s="52">
        <v>2</v>
      </c>
      <c r="E42" s="35" t="s">
        <v>35</v>
      </c>
      <c r="F42" s="36">
        <v>20000</v>
      </c>
      <c r="G42" s="54">
        <f t="shared" si="1"/>
        <v>40000</v>
      </c>
    </row>
    <row r="43" spans="1:7" ht="19.5" customHeight="1">
      <c r="A43" s="5"/>
      <c r="B43" s="51" t="s">
        <v>36</v>
      </c>
      <c r="C43" s="52" t="s">
        <v>58</v>
      </c>
      <c r="D43" s="52">
        <v>1</v>
      </c>
      <c r="E43" s="53" t="s">
        <v>37</v>
      </c>
      <c r="F43" s="36">
        <v>20000</v>
      </c>
      <c r="G43" s="54">
        <f t="shared" si="1"/>
        <v>20000</v>
      </c>
    </row>
    <row r="44" spans="1:7" ht="19.5" customHeight="1">
      <c r="A44" s="5"/>
      <c r="B44" s="38" t="s">
        <v>38</v>
      </c>
      <c r="C44" s="52" t="s">
        <v>58</v>
      </c>
      <c r="D44" s="39">
        <v>1</v>
      </c>
      <c r="E44" s="39" t="s">
        <v>39</v>
      </c>
      <c r="F44" s="36">
        <v>30000</v>
      </c>
      <c r="G44" s="54">
        <f t="shared" si="1"/>
        <v>30000</v>
      </c>
    </row>
    <row r="45" spans="1:7" ht="19.5" customHeight="1">
      <c r="A45" s="5"/>
      <c r="B45" s="38" t="s">
        <v>42</v>
      </c>
      <c r="C45" s="52" t="s">
        <v>58</v>
      </c>
      <c r="D45" s="39">
        <v>0.5</v>
      </c>
      <c r="E45" s="39" t="s">
        <v>39</v>
      </c>
      <c r="F45" s="36">
        <v>25000</v>
      </c>
      <c r="G45" s="54">
        <f t="shared" si="1"/>
        <v>12500</v>
      </c>
    </row>
    <row r="46" spans="1:7" ht="19.5" customHeight="1">
      <c r="A46" s="5"/>
      <c r="B46" s="55" t="s">
        <v>46</v>
      </c>
      <c r="C46" s="52" t="s">
        <v>58</v>
      </c>
      <c r="D46" s="39">
        <v>1</v>
      </c>
      <c r="E46" s="39" t="s">
        <v>47</v>
      </c>
      <c r="F46" s="36">
        <v>25000</v>
      </c>
      <c r="G46" s="54">
        <f t="shared" si="1"/>
        <v>25000</v>
      </c>
    </row>
    <row r="47" spans="1:7" ht="19.5" customHeight="1">
      <c r="A47" s="5"/>
      <c r="B47" s="56" t="s">
        <v>59</v>
      </c>
      <c r="C47" s="57"/>
      <c r="D47" s="57"/>
      <c r="E47" s="57"/>
      <c r="F47" s="58"/>
      <c r="G47" s="59">
        <f>SUM(G40:G46)</f>
        <v>327500</v>
      </c>
    </row>
    <row r="48" spans="1:7" ht="12" customHeight="1">
      <c r="A48" s="2"/>
      <c r="B48" s="60"/>
      <c r="C48" s="61"/>
      <c r="D48" s="61"/>
      <c r="E48" s="61"/>
      <c r="F48" s="62"/>
      <c r="G48" s="62"/>
    </row>
    <row r="49" spans="1:11" ht="12" customHeight="1">
      <c r="A49" s="2"/>
      <c r="B49" s="60"/>
      <c r="C49" s="61"/>
      <c r="D49" s="61"/>
      <c r="E49" s="61"/>
      <c r="F49" s="62"/>
      <c r="G49" s="62"/>
    </row>
    <row r="50" spans="1:11" ht="12" customHeight="1">
      <c r="A50" s="5"/>
      <c r="B50" s="45" t="s">
        <v>60</v>
      </c>
      <c r="C50" s="46"/>
      <c r="D50" s="47"/>
      <c r="E50" s="47"/>
      <c r="F50" s="48"/>
      <c r="G50" s="48"/>
    </row>
    <row r="51" spans="1:11" ht="24" customHeight="1">
      <c r="A51" s="5"/>
      <c r="B51" s="63" t="s">
        <v>61</v>
      </c>
      <c r="C51" s="63" t="s">
        <v>62</v>
      </c>
      <c r="D51" s="63" t="s">
        <v>63</v>
      </c>
      <c r="E51" s="63" t="s">
        <v>26</v>
      </c>
      <c r="F51" s="63" t="s">
        <v>27</v>
      </c>
      <c r="G51" s="63" t="s">
        <v>28</v>
      </c>
      <c r="K51" s="9"/>
    </row>
    <row r="52" spans="1:11" ht="25.5" customHeight="1">
      <c r="A52" s="6"/>
      <c r="B52" s="64" t="s">
        <v>64</v>
      </c>
      <c r="C52" s="52"/>
      <c r="D52" s="52"/>
      <c r="E52" s="52"/>
      <c r="F52" s="65"/>
      <c r="G52" s="66"/>
      <c r="K52" s="9"/>
    </row>
    <row r="53" spans="1:11" ht="25.5" customHeight="1">
      <c r="A53" s="6"/>
      <c r="B53" s="67" t="s">
        <v>65</v>
      </c>
      <c r="C53" s="52" t="s">
        <v>66</v>
      </c>
      <c r="D53" s="52">
        <v>2200</v>
      </c>
      <c r="E53" s="35" t="s">
        <v>39</v>
      </c>
      <c r="F53" s="65">
        <v>990</v>
      </c>
      <c r="G53" s="68">
        <f>(D53*F53)*1.19</f>
        <v>2591820</v>
      </c>
    </row>
    <row r="54" spans="1:11" ht="25.5" customHeight="1">
      <c r="A54" s="6"/>
      <c r="B54" s="64" t="s">
        <v>67</v>
      </c>
      <c r="C54" s="52"/>
      <c r="D54" s="52"/>
      <c r="E54" s="52"/>
      <c r="F54" s="65"/>
      <c r="G54" s="68">
        <f t="shared" ref="G54:G65" si="2">(D54*F54)*1.19</f>
        <v>0</v>
      </c>
    </row>
    <row r="55" spans="1:11" ht="25.5" customHeight="1">
      <c r="A55" s="6"/>
      <c r="B55" s="67" t="s">
        <v>68</v>
      </c>
      <c r="C55" s="52" t="s">
        <v>66</v>
      </c>
      <c r="D55" s="52">
        <v>500</v>
      </c>
      <c r="E55" s="35" t="s">
        <v>39</v>
      </c>
      <c r="F55" s="65">
        <v>1440</v>
      </c>
      <c r="G55" s="68">
        <f t="shared" si="2"/>
        <v>856800</v>
      </c>
    </row>
    <row r="56" spans="1:11" ht="25.5" customHeight="1">
      <c r="A56" s="6"/>
      <c r="B56" s="67" t="s">
        <v>69</v>
      </c>
      <c r="C56" s="52" t="s">
        <v>66</v>
      </c>
      <c r="D56" s="52">
        <v>350</v>
      </c>
      <c r="E56" s="35" t="s">
        <v>39</v>
      </c>
      <c r="F56" s="65">
        <v>1050</v>
      </c>
      <c r="G56" s="68">
        <f t="shared" si="2"/>
        <v>437325</v>
      </c>
    </row>
    <row r="57" spans="1:11" ht="25.5" customHeight="1">
      <c r="A57" s="6"/>
      <c r="B57" s="64" t="s">
        <v>70</v>
      </c>
      <c r="C57" s="52"/>
      <c r="D57" s="52"/>
      <c r="E57" s="52"/>
      <c r="F57" s="65"/>
      <c r="G57" s="68">
        <f t="shared" si="2"/>
        <v>0</v>
      </c>
    </row>
    <row r="58" spans="1:11" ht="25.5" customHeight="1">
      <c r="A58" s="6"/>
      <c r="B58" s="69" t="s">
        <v>71</v>
      </c>
      <c r="C58" s="35" t="s">
        <v>66</v>
      </c>
      <c r="D58" s="39">
        <v>5</v>
      </c>
      <c r="E58" s="35" t="s">
        <v>39</v>
      </c>
      <c r="F58" s="65">
        <v>8000</v>
      </c>
      <c r="G58" s="68">
        <f t="shared" si="2"/>
        <v>47600</v>
      </c>
    </row>
    <row r="59" spans="1:11" ht="25.5" customHeight="1">
      <c r="A59" s="6"/>
      <c r="B59" s="69" t="s">
        <v>72</v>
      </c>
      <c r="C59" s="35" t="s">
        <v>66</v>
      </c>
      <c r="D59" s="39">
        <v>3</v>
      </c>
      <c r="E59" s="70" t="s">
        <v>47</v>
      </c>
      <c r="F59" s="65">
        <v>6990</v>
      </c>
      <c r="G59" s="68">
        <f t="shared" si="2"/>
        <v>24954.3</v>
      </c>
    </row>
    <row r="60" spans="1:11" ht="25.5" customHeight="1">
      <c r="A60" s="6"/>
      <c r="B60" s="71" t="s">
        <v>73</v>
      </c>
      <c r="C60" s="35"/>
      <c r="D60" s="39"/>
      <c r="E60" s="52"/>
      <c r="F60" s="65"/>
      <c r="G60" s="68">
        <f t="shared" si="2"/>
        <v>0</v>
      </c>
    </row>
    <row r="61" spans="1:11" ht="25.5" customHeight="1">
      <c r="A61" s="6"/>
      <c r="B61" s="69" t="s">
        <v>74</v>
      </c>
      <c r="C61" s="35" t="s">
        <v>75</v>
      </c>
      <c r="D61" s="39">
        <v>2</v>
      </c>
      <c r="E61" s="70" t="s">
        <v>76</v>
      </c>
      <c r="F61" s="65">
        <v>28000</v>
      </c>
      <c r="G61" s="68">
        <f t="shared" si="2"/>
        <v>66640</v>
      </c>
    </row>
    <row r="62" spans="1:11" ht="25.5" customHeight="1">
      <c r="A62" s="6"/>
      <c r="B62" s="71" t="s">
        <v>77</v>
      </c>
      <c r="C62" s="35"/>
      <c r="D62" s="39"/>
      <c r="E62" s="70"/>
      <c r="F62" s="65"/>
      <c r="G62" s="68">
        <f t="shared" si="2"/>
        <v>0</v>
      </c>
    </row>
    <row r="63" spans="1:11" ht="25.5" customHeight="1">
      <c r="A63" s="6"/>
      <c r="B63" s="67" t="s">
        <v>78</v>
      </c>
      <c r="C63" s="52" t="s">
        <v>24</v>
      </c>
      <c r="D63" s="52">
        <v>1</v>
      </c>
      <c r="E63" s="70" t="s">
        <v>37</v>
      </c>
      <c r="F63" s="65">
        <v>15000</v>
      </c>
      <c r="G63" s="68">
        <f t="shared" si="2"/>
        <v>17850</v>
      </c>
    </row>
    <row r="64" spans="1:11" ht="20.25" customHeight="1">
      <c r="A64" s="6"/>
      <c r="B64" s="69" t="s">
        <v>79</v>
      </c>
      <c r="C64" s="35" t="s">
        <v>24</v>
      </c>
      <c r="D64" s="39">
        <f>G9/25</f>
        <v>720</v>
      </c>
      <c r="E64" s="35" t="s">
        <v>55</v>
      </c>
      <c r="F64" s="65">
        <v>300</v>
      </c>
      <c r="G64" s="68">
        <f>(D64*F64)*1.19</f>
        <v>257040</v>
      </c>
    </row>
    <row r="65" spans="1:7" ht="26.25" customHeight="1">
      <c r="A65" s="6"/>
      <c r="B65" s="72" t="s">
        <v>80</v>
      </c>
      <c r="C65" s="73" t="s">
        <v>81</v>
      </c>
      <c r="D65" s="74">
        <v>4</v>
      </c>
      <c r="E65" s="73" t="s">
        <v>82</v>
      </c>
      <c r="F65" s="75">
        <v>3318</v>
      </c>
      <c r="G65" s="68">
        <f t="shared" si="2"/>
        <v>15793.679999999998</v>
      </c>
    </row>
    <row r="66" spans="1:7" ht="13.5" customHeight="1">
      <c r="A66" s="5"/>
      <c r="B66" s="76" t="s">
        <v>83</v>
      </c>
      <c r="C66" s="77"/>
      <c r="D66" s="77"/>
      <c r="E66" s="77"/>
      <c r="F66" s="78"/>
      <c r="G66" s="79">
        <f>SUM(G52:G65)</f>
        <v>4315822.9799999995</v>
      </c>
    </row>
    <row r="67" spans="1:7" ht="12" customHeight="1">
      <c r="A67" s="2"/>
      <c r="B67" s="60"/>
      <c r="C67" s="61"/>
      <c r="D67" s="61"/>
      <c r="E67" s="80"/>
      <c r="F67" s="62"/>
      <c r="G67" s="62"/>
    </row>
    <row r="68" spans="1:7" ht="12" customHeight="1">
      <c r="A68" s="5"/>
      <c r="B68" s="45" t="s">
        <v>77</v>
      </c>
      <c r="C68" s="46"/>
      <c r="D68" s="47"/>
      <c r="E68" s="47"/>
      <c r="F68" s="48"/>
      <c r="G68" s="48"/>
    </row>
    <row r="69" spans="1:7" ht="24" customHeight="1">
      <c r="A69" s="5"/>
      <c r="B69" s="81" t="s">
        <v>84</v>
      </c>
      <c r="C69" s="63" t="s">
        <v>62</v>
      </c>
      <c r="D69" s="63" t="s">
        <v>63</v>
      </c>
      <c r="E69" s="81" t="s">
        <v>26</v>
      </c>
      <c r="F69" s="63" t="s">
        <v>27</v>
      </c>
      <c r="G69" s="81" t="s">
        <v>28</v>
      </c>
    </row>
    <row r="70" spans="1:7" ht="26.25" customHeight="1">
      <c r="A70" s="6"/>
      <c r="B70" s="82" t="s">
        <v>85</v>
      </c>
      <c r="C70" s="35" t="s">
        <v>24</v>
      </c>
      <c r="D70" s="83">
        <v>5</v>
      </c>
      <c r="E70" s="35" t="s">
        <v>86</v>
      </c>
      <c r="F70" s="84">
        <v>25000</v>
      </c>
      <c r="G70" s="65">
        <f>D70*F70*1.19</f>
        <v>148750</v>
      </c>
    </row>
    <row r="71" spans="1:7" ht="13.5" customHeight="1">
      <c r="A71" s="5"/>
      <c r="B71" s="85" t="s">
        <v>87</v>
      </c>
      <c r="C71" s="86"/>
      <c r="D71" s="86"/>
      <c r="E71" s="86"/>
      <c r="F71" s="87"/>
      <c r="G71" s="88">
        <f>SUM(G70)</f>
        <v>148750</v>
      </c>
    </row>
    <row r="72" spans="1:7" ht="12" customHeight="1">
      <c r="A72" s="2"/>
      <c r="B72" s="89"/>
      <c r="C72" s="89"/>
      <c r="D72" s="89"/>
      <c r="E72" s="89"/>
      <c r="F72" s="90"/>
      <c r="G72" s="90"/>
    </row>
    <row r="73" spans="1:7" ht="12" customHeight="1">
      <c r="A73" s="8"/>
      <c r="B73" s="91" t="s">
        <v>88</v>
      </c>
      <c r="C73" s="92"/>
      <c r="D73" s="92"/>
      <c r="E73" s="92"/>
      <c r="F73" s="92"/>
      <c r="G73" s="93">
        <f>G36+G47+G66+G71</f>
        <v>6191072.9799999995</v>
      </c>
    </row>
    <row r="74" spans="1:7" ht="12" customHeight="1">
      <c r="A74" s="8"/>
      <c r="B74" s="94" t="s">
        <v>89</v>
      </c>
      <c r="C74" s="95"/>
      <c r="D74" s="95"/>
      <c r="E74" s="95"/>
      <c r="F74" s="95"/>
      <c r="G74" s="96">
        <f>G73*0.05</f>
        <v>309553.64899999998</v>
      </c>
    </row>
    <row r="75" spans="1:7" ht="12" customHeight="1">
      <c r="A75" s="8"/>
      <c r="B75" s="97" t="s">
        <v>90</v>
      </c>
      <c r="C75" s="98"/>
      <c r="D75" s="98"/>
      <c r="E75" s="98"/>
      <c r="F75" s="98"/>
      <c r="G75" s="99">
        <f>G74+G73</f>
        <v>6500626.6289999997</v>
      </c>
    </row>
    <row r="76" spans="1:7" ht="12" customHeight="1">
      <c r="A76" s="8"/>
      <c r="B76" s="94" t="s">
        <v>91</v>
      </c>
      <c r="C76" s="95"/>
      <c r="D76" s="95"/>
      <c r="E76" s="95"/>
      <c r="F76" s="95"/>
      <c r="G76" s="96">
        <f>G12</f>
        <v>6300000</v>
      </c>
    </row>
    <row r="77" spans="1:7" ht="12" customHeight="1">
      <c r="A77" s="8"/>
      <c r="B77" s="100" t="s">
        <v>92</v>
      </c>
      <c r="C77" s="101"/>
      <c r="D77" s="101"/>
      <c r="E77" s="101"/>
      <c r="F77" s="101"/>
      <c r="G77" s="102">
        <f>G76-G75</f>
        <v>-200626.62899999972</v>
      </c>
    </row>
    <row r="78" spans="1:7" ht="12" customHeight="1">
      <c r="A78" s="8"/>
      <c r="B78" s="103" t="s">
        <v>93</v>
      </c>
      <c r="C78" s="104"/>
      <c r="D78" s="104"/>
      <c r="E78" s="104"/>
      <c r="F78" s="104"/>
      <c r="G78" s="105"/>
    </row>
    <row r="79" spans="1:7" ht="12.75" customHeight="1" thickBot="1">
      <c r="A79" s="8"/>
      <c r="B79" s="106"/>
      <c r="C79" s="104"/>
      <c r="D79" s="104"/>
      <c r="E79" s="104"/>
      <c r="F79" s="104"/>
      <c r="G79" s="105"/>
    </row>
    <row r="80" spans="1:7" ht="12" customHeight="1">
      <c r="A80" s="8"/>
      <c r="B80" s="107" t="s">
        <v>94</v>
      </c>
      <c r="C80" s="108"/>
      <c r="D80" s="108"/>
      <c r="E80" s="108"/>
      <c r="F80" s="109"/>
      <c r="G80" s="105"/>
    </row>
    <row r="81" spans="1:7" ht="12" customHeight="1">
      <c r="A81" s="8"/>
      <c r="B81" s="110" t="s">
        <v>95</v>
      </c>
      <c r="C81" s="111"/>
      <c r="D81" s="111"/>
      <c r="E81" s="111"/>
      <c r="F81" s="112"/>
      <c r="G81" s="105"/>
    </row>
    <row r="82" spans="1:7" ht="12" customHeight="1">
      <c r="A82" s="8"/>
      <c r="B82" s="110" t="s">
        <v>96</v>
      </c>
      <c r="C82" s="111"/>
      <c r="D82" s="111"/>
      <c r="E82" s="111"/>
      <c r="F82" s="112"/>
      <c r="G82" s="105"/>
    </row>
    <row r="83" spans="1:7" ht="12" customHeight="1">
      <c r="A83" s="8"/>
      <c r="B83" s="110" t="s">
        <v>97</v>
      </c>
      <c r="C83" s="111"/>
      <c r="D83" s="111"/>
      <c r="E83" s="111"/>
      <c r="F83" s="112"/>
      <c r="G83" s="105"/>
    </row>
    <row r="84" spans="1:7" ht="12" customHeight="1">
      <c r="A84" s="8"/>
      <c r="B84" s="110" t="s">
        <v>98</v>
      </c>
      <c r="C84" s="111"/>
      <c r="D84" s="111"/>
      <c r="E84" s="111"/>
      <c r="F84" s="112"/>
      <c r="G84" s="105"/>
    </row>
    <row r="85" spans="1:7" ht="12" customHeight="1">
      <c r="A85" s="8"/>
      <c r="B85" s="110" t="s">
        <v>99</v>
      </c>
      <c r="C85" s="111"/>
      <c r="D85" s="111"/>
      <c r="E85" s="111"/>
      <c r="F85" s="112"/>
      <c r="G85" s="105"/>
    </row>
    <row r="86" spans="1:7" ht="12.75" customHeight="1" thickBot="1">
      <c r="A86" s="8"/>
      <c r="B86" s="113" t="s">
        <v>100</v>
      </c>
      <c r="C86" s="114"/>
      <c r="D86" s="114"/>
      <c r="E86" s="114"/>
      <c r="F86" s="115"/>
      <c r="G86" s="105"/>
    </row>
    <row r="87" spans="1:7" ht="12.75" customHeight="1">
      <c r="A87" s="8"/>
      <c r="B87" s="106"/>
      <c r="C87" s="111"/>
      <c r="D87" s="111"/>
      <c r="E87" s="111"/>
      <c r="F87" s="111"/>
      <c r="G87" s="105"/>
    </row>
    <row r="88" spans="1:7" ht="15" customHeight="1" thickBot="1">
      <c r="A88" s="8"/>
      <c r="B88" s="142" t="s">
        <v>101</v>
      </c>
      <c r="C88" s="143"/>
      <c r="D88" s="116"/>
      <c r="E88" s="117"/>
      <c r="F88" s="117"/>
      <c r="G88" s="105"/>
    </row>
    <row r="89" spans="1:7" ht="14.25" customHeight="1">
      <c r="A89" s="8"/>
      <c r="B89" s="118" t="s">
        <v>84</v>
      </c>
      <c r="C89" s="119" t="s">
        <v>102</v>
      </c>
      <c r="D89" s="120" t="s">
        <v>103</v>
      </c>
      <c r="E89" s="117"/>
      <c r="F89" s="117"/>
      <c r="G89" s="105"/>
    </row>
    <row r="90" spans="1:7" ht="14.25" customHeight="1">
      <c r="A90" s="8"/>
      <c r="B90" s="121" t="s">
        <v>104</v>
      </c>
      <c r="C90" s="122">
        <f>G36</f>
        <v>1399000</v>
      </c>
      <c r="D90" s="123">
        <f>(C90/C96)</f>
        <v>0.21521002202447828</v>
      </c>
      <c r="E90" s="117"/>
      <c r="F90" s="117"/>
      <c r="G90" s="105"/>
    </row>
    <row r="91" spans="1:7" ht="14.25" customHeight="1">
      <c r="A91" s="8"/>
      <c r="B91" s="121" t="s">
        <v>105</v>
      </c>
      <c r="C91" s="122">
        <f>G47</f>
        <v>327500</v>
      </c>
      <c r="D91" s="123">
        <v>0</v>
      </c>
      <c r="E91" s="117"/>
      <c r="F91" s="117"/>
      <c r="G91" s="105"/>
    </row>
    <row r="92" spans="1:7" ht="14.25" customHeight="1">
      <c r="A92" s="8"/>
      <c r="B92" s="121" t="s">
        <v>106</v>
      </c>
      <c r="C92" s="122">
        <f>G49</f>
        <v>0</v>
      </c>
      <c r="D92" s="123">
        <f>(C92/C96)</f>
        <v>0</v>
      </c>
      <c r="E92" s="117"/>
      <c r="F92" s="117"/>
      <c r="G92" s="105"/>
    </row>
    <row r="93" spans="1:7" ht="14.25" customHeight="1">
      <c r="A93" s="8"/>
      <c r="B93" s="121" t="s">
        <v>61</v>
      </c>
      <c r="C93" s="122">
        <f>G66</f>
        <v>4315822.9799999995</v>
      </c>
      <c r="D93" s="123">
        <f>(C93/C96)</f>
        <v>0.66390876238709751</v>
      </c>
      <c r="E93" s="117"/>
      <c r="F93" s="117"/>
      <c r="G93" s="105"/>
    </row>
    <row r="94" spans="1:7" ht="14.25" customHeight="1">
      <c r="A94" s="8"/>
      <c r="B94" s="121" t="s">
        <v>107</v>
      </c>
      <c r="C94" s="124">
        <f>G71</f>
        <v>148750</v>
      </c>
      <c r="D94" s="123">
        <f>(C94/C96)</f>
        <v>2.2882409418256717E-2</v>
      </c>
      <c r="E94" s="125"/>
      <c r="F94" s="125"/>
      <c r="G94" s="105"/>
    </row>
    <row r="95" spans="1:7" ht="14.25" customHeight="1">
      <c r="A95" s="8"/>
      <c r="B95" s="121" t="s">
        <v>108</v>
      </c>
      <c r="C95" s="124">
        <f>G74</f>
        <v>309553.64899999998</v>
      </c>
      <c r="D95" s="123">
        <f>(C95/C96)</f>
        <v>4.7619047619047616E-2</v>
      </c>
      <c r="E95" s="125"/>
      <c r="F95" s="125"/>
      <c r="G95" s="105"/>
    </row>
    <row r="96" spans="1:7" ht="14.25" customHeight="1" thickBot="1">
      <c r="A96" s="8"/>
      <c r="B96" s="126" t="s">
        <v>109</v>
      </c>
      <c r="C96" s="127">
        <f>SUM(C90:C95)</f>
        <v>6500626.6289999997</v>
      </c>
      <c r="D96" s="128">
        <f>SUM(D90:D95)</f>
        <v>0.94962024144888013</v>
      </c>
      <c r="E96" s="125"/>
      <c r="F96" s="125"/>
      <c r="G96" s="105"/>
    </row>
    <row r="97" spans="1:7" ht="12" customHeight="1">
      <c r="A97" s="8"/>
      <c r="B97" s="106"/>
      <c r="C97" s="104"/>
      <c r="D97" s="104"/>
      <c r="E97" s="104"/>
      <c r="F97" s="104"/>
      <c r="G97" s="105"/>
    </row>
    <row r="98" spans="1:7" ht="12.75" customHeight="1">
      <c r="A98" s="8"/>
      <c r="B98" s="129"/>
      <c r="C98" s="104"/>
      <c r="D98" s="104"/>
      <c r="E98" s="104"/>
      <c r="F98" s="104"/>
      <c r="G98" s="105"/>
    </row>
    <row r="99" spans="1:7" ht="12" customHeight="1" thickBot="1">
      <c r="A99" s="7"/>
      <c r="B99" s="130"/>
      <c r="C99" s="131" t="s">
        <v>110</v>
      </c>
      <c r="D99" s="132"/>
      <c r="E99" s="133"/>
      <c r="F99" s="134"/>
      <c r="G99" s="105"/>
    </row>
    <row r="100" spans="1:7" ht="24.75" customHeight="1">
      <c r="A100" s="8"/>
      <c r="B100" s="135" t="s">
        <v>111</v>
      </c>
      <c r="C100" s="138">
        <v>17000</v>
      </c>
      <c r="D100" s="138">
        <v>18000</v>
      </c>
      <c r="E100" s="139">
        <v>19000</v>
      </c>
      <c r="F100" s="136"/>
      <c r="G100" s="137"/>
    </row>
    <row r="101" spans="1:7" ht="30" customHeight="1" thickBot="1">
      <c r="A101" s="8"/>
      <c r="B101" s="126" t="s">
        <v>112</v>
      </c>
      <c r="C101" s="140">
        <f>(G75/C100)</f>
        <v>382.38980170588235</v>
      </c>
      <c r="D101" s="140">
        <f>(G75/D100)</f>
        <v>361.14592383333331</v>
      </c>
      <c r="E101" s="141">
        <f>(G75/E100)</f>
        <v>342.13824363157892</v>
      </c>
      <c r="F101" s="136"/>
      <c r="G101" s="137"/>
    </row>
    <row r="102" spans="1:7" ht="15.6" customHeight="1">
      <c r="A102" s="8"/>
      <c r="B102" s="103" t="s">
        <v>113</v>
      </c>
      <c r="C102" s="111"/>
      <c r="D102" s="111"/>
      <c r="E102" s="111"/>
      <c r="F102" s="111"/>
      <c r="G102" s="111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" right="0.7" top="0.75" bottom="0.75" header="0.3" footer="0.3"/>
  <pageSetup scale="3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2022-06-29T13:53:33Z</dcterms:modified>
  <cp:category/>
  <cp:contentStatus/>
</cp:coreProperties>
</file>