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PAPA 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G38" i="4"/>
  <c r="G39" i="4"/>
  <c r="G40" i="4"/>
  <c r="G36" i="4"/>
  <c r="G55" i="4" l="1"/>
  <c r="G54" i="4"/>
  <c r="G50" i="4"/>
  <c r="G49" i="4"/>
  <c r="G48" i="4"/>
  <c r="G47" i="4"/>
  <c r="G46" i="4"/>
  <c r="G45" i="4"/>
  <c r="G26" i="4" l="1"/>
  <c r="G25" i="4"/>
  <c r="G24" i="4"/>
  <c r="G23" i="4"/>
  <c r="G22" i="4"/>
  <c r="G21" i="4"/>
  <c r="G56" i="4" l="1"/>
  <c r="C83" i="4" s="1"/>
  <c r="C84" i="4"/>
  <c r="C81" i="4"/>
  <c r="G41" i="4"/>
  <c r="C82" i="4" s="1"/>
  <c r="G27" i="4"/>
  <c r="G12" i="4"/>
  <c r="G66" i="4" s="1"/>
  <c r="G63" i="4" l="1"/>
  <c r="G64" i="4" s="1"/>
  <c r="C85" i="4" s="1"/>
  <c r="C80" i="4"/>
  <c r="G65" i="4" l="1"/>
  <c r="G67" i="4" s="1"/>
  <c r="C86" i="4"/>
  <c r="D80" i="4" s="1"/>
  <c r="C91" i="4" l="1"/>
  <c r="D91" i="4"/>
  <c r="E91" i="4"/>
  <c r="D85" i="4"/>
  <c r="D84" i="4"/>
  <c r="D82" i="4"/>
  <c r="D83" i="4"/>
  <c r="D86" i="4" l="1"/>
</calcChain>
</file>

<file path=xl/sharedStrings.xml><?xml version="1.0" encoding="utf-8"?>
<sst xmlns="http://schemas.openxmlformats.org/spreadsheetml/2006/main" count="164" uniqueCount="110">
  <si>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</si>
  <si>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</si>
  <si>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</si>
  <si>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</si>
  <si>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</si>
  <si>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</si>
  <si>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</si>
  <si>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</si>
  <si>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</si>
  <si>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</si>
  <si>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</si>
  <si>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</si>
  <si>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</si>
  <si>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</si>
  <si>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</si>
  <si>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</si>
  <si>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</si>
  <si>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</si>
  <si>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</si>
  <si>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</si>
  <si>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</si>
  <si>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</si>
  <si>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</si>
  <si>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</si>
  <si>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</si>
  <si>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</si>
  <si>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</si>
  <si>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</si>
  <si>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</si>
  <si>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</si>
  <si>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</si>
  <si>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</si>
  <si>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</si>
  <si>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</si>
  <si>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</si>
  <si>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</si>
  <si>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</si>
  <si>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</si>
  <si>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</si>
  <si>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</si>
  <si>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</si>
  <si>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</si>
  <si>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</si>
  <si>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</si>
  <si>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</si>
  <si>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</si>
  <si>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</si>
  <si>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</si>
  <si>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</si>
  <si>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</si>
  <si>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</si>
  <si>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</si>
  <si>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</si>
  <si>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</si>
  <si>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</si>
  <si>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</si>
  <si>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</si>
  <si>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SEQUIA</t>
  </si>
  <si>
    <t>ARAUCANIA</t>
  </si>
  <si>
    <t>LAUTARO</t>
  </si>
  <si>
    <t>MERCADO LOCAL</t>
  </si>
  <si>
    <t>SEMILLAS</t>
  </si>
  <si>
    <t>PAPA SECANO</t>
  </si>
  <si>
    <t>DESIREE</t>
  </si>
  <si>
    <t>MARZO- MAYO</t>
  </si>
  <si>
    <t>MARZO MAYO</t>
  </si>
  <si>
    <t>APLICACIÓN DE DESECANTE</t>
  </si>
  <si>
    <t>AGOSTO</t>
  </si>
  <si>
    <t>SELECCIÓN Y DESINFECCIÓN</t>
  </si>
  <si>
    <t>OCTUBRE</t>
  </si>
  <si>
    <t>SIEMBRA Y ABONO MANUAL</t>
  </si>
  <si>
    <t>OCTUBRE-NOVIEMBRE.</t>
  </si>
  <si>
    <t>APLICACIÓN PESTICIDAS</t>
  </si>
  <si>
    <t>NOVIEMBRE -DICIEMBRE.</t>
  </si>
  <si>
    <t>FERTILIZACIÓN EN APORCA</t>
  </si>
  <si>
    <t>NOVIEMBRE</t>
  </si>
  <si>
    <t>COSECHA MECANIZADA</t>
  </si>
  <si>
    <t>ABRIL-MAYO</t>
  </si>
  <si>
    <t>APLICACIÓN FUNGICIDAS</t>
  </si>
  <si>
    <t>AGOSTO-SEPTIEMBRE</t>
  </si>
  <si>
    <t>SIEMBRA MECANIZADA</t>
  </si>
  <si>
    <t>SEPTIEMBRE-OCTUBRE</t>
  </si>
  <si>
    <t xml:space="preserve">APORCA </t>
  </si>
  <si>
    <t>KG</t>
  </si>
  <si>
    <t>SEPTIEMBRE-OCTUBRE.</t>
  </si>
  <si>
    <t>GLIFOSATO</t>
  </si>
  <si>
    <t>LT</t>
  </si>
  <si>
    <t>AGOSTO-SEPTIEMBRE.</t>
  </si>
  <si>
    <t>BECTRO</t>
  </si>
  <si>
    <t>MOXAN 2 APLIC.</t>
  </si>
  <si>
    <t>NOVIEMBRE - DICIEMBRE.</t>
  </si>
  <si>
    <t>FORUN 2 APLIC.</t>
  </si>
  <si>
    <t>SUPERFOSFATO TRIPLE</t>
  </si>
  <si>
    <t xml:space="preserve">SEPTIEMBRE  </t>
  </si>
  <si>
    <t>MURIATO POTASIO</t>
  </si>
  <si>
    <t>CAN 27</t>
  </si>
  <si>
    <t>HILO</t>
  </si>
  <si>
    <t>UNIDAD</t>
  </si>
  <si>
    <t>SACOS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</si>
  <si>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</si>
  <si>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</si>
  <si>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</si>
  <si>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 Kg) (*)</t>
  </si>
  <si>
    <t>$/há</t>
  </si>
  <si>
    <t>Rendimiento  (Kg/há)</t>
  </si>
  <si>
    <t>RENDIMIENTO (Kg/há)</t>
  </si>
  <si>
    <t>PRECIO ESPERADO ($/Kg)</t>
  </si>
  <si>
    <t xml:space="preserve">RASTRAJE </t>
  </si>
  <si>
    <t>VIBRO</t>
  </si>
  <si>
    <t>TOPAS 200 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</si>
</sst>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3" fillId="0" borderId="18"/>
    <xf numFmtId="167" fontId="3" fillId="0" borderId="18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6" fillId="0" borderId="42" xfId="0" applyFont="1" applyBorder="1" applyAlignment="1">
      <alignment horizontal="right" vertical="center"/>
    </xf>
    <xf numFmtId="0" fontId="1" fillId="2" borderId="6" xfId="0" applyFont="1" applyFill="1" applyBorder="1" applyAlignment="1"/>
    <xf numFmtId="3" fontId="7" fillId="9" borderId="42" xfId="0" applyNumberFormat="1" applyFont="1" applyFill="1" applyBorder="1" applyAlignment="1">
      <alignment horizontal="right"/>
    </xf>
    <xf numFmtId="3" fontId="7" fillId="0" borderId="42" xfId="0" applyNumberFormat="1" applyFont="1" applyBorder="1" applyAlignment="1">
      <alignment horizontal="right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0" fontId="6" fillId="0" borderId="42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7" fillId="0" borderId="42" xfId="0" applyFont="1" applyBorder="1"/>
    <xf numFmtId="0" fontId="7" fillId="0" borderId="42" xfId="0" applyFont="1" applyBorder="1" applyAlignment="1">
      <alignment horizontal="center"/>
    </xf>
    <xf numFmtId="166" fontId="9" fillId="0" borderId="42" xfId="0" applyNumberFormat="1" applyFont="1" applyBorder="1"/>
    <xf numFmtId="3" fontId="9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3" fontId="7" fillId="0" borderId="49" xfId="0" applyNumberFormat="1" applyFont="1" applyBorder="1" applyAlignment="1">
      <alignment horizontal="right"/>
    </xf>
    <xf numFmtId="3" fontId="7" fillId="0" borderId="50" xfId="0" applyNumberFormat="1" applyFont="1" applyBorder="1" applyAlignment="1">
      <alignment horizontal="right"/>
    </xf>
    <xf numFmtId="0" fontId="6" fillId="0" borderId="5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51" xfId="0" applyNumberFormat="1" applyFont="1" applyFill="1" applyBorder="1" applyAlignment="1">
      <alignment vertical="center"/>
    </xf>
    <xf numFmtId="0" fontId="5" fillId="5" borderId="52" xfId="0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3" borderId="54" xfId="0" applyNumberFormat="1" applyFont="1" applyFill="1" applyBorder="1" applyAlignment="1">
      <alignment vertical="center"/>
    </xf>
    <xf numFmtId="164" fontId="5" fillId="3" borderId="55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164" fontId="5" fillId="5" borderId="55" xfId="0" applyNumberFormat="1" applyFont="1" applyFill="1" applyBorder="1" applyAlignment="1">
      <alignment vertical="center"/>
    </xf>
    <xf numFmtId="49" fontId="5" fillId="5" borderId="56" xfId="0" applyNumberFormat="1" applyFont="1" applyFill="1" applyBorder="1" applyAlignment="1">
      <alignment vertical="center"/>
    </xf>
    <xf numFmtId="0" fontId="5" fillId="5" borderId="57" xfId="0" applyFont="1" applyFill="1" applyBorder="1" applyAlignment="1">
      <alignment vertical="center"/>
    </xf>
    <xf numFmtId="164" fontId="5" fillId="5" borderId="58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0" fillId="2" borderId="59" xfId="0" applyFont="1" applyFill="1" applyBorder="1" applyAlignment="1"/>
    <xf numFmtId="0" fontId="6" fillId="0" borderId="49" xfId="0" applyFont="1" applyBorder="1" applyAlignment="1">
      <alignment horizontal="right" vertical="center"/>
    </xf>
    <xf numFmtId="3" fontId="7" fillId="9" borderId="49" xfId="0" applyNumberFormat="1" applyFont="1" applyFill="1" applyBorder="1" applyAlignment="1">
      <alignment horizontal="right"/>
    </xf>
    <xf numFmtId="0" fontId="7" fillId="9" borderId="49" xfId="0" applyFont="1" applyFill="1" applyBorder="1" applyAlignment="1">
      <alignment horizontal="right"/>
    </xf>
    <xf numFmtId="17" fontId="7" fillId="0" borderId="60" xfId="1" applyNumberFormat="1" applyFont="1" applyBorder="1" applyAlignment="1">
      <alignment horizontal="right" vertical="center"/>
    </xf>
    <xf numFmtId="0" fontId="0" fillId="2" borderId="61" xfId="0" applyFont="1" applyFill="1" applyBorder="1" applyAlignment="1"/>
    <xf numFmtId="0" fontId="1" fillId="2" borderId="62" xfId="0" applyFont="1" applyFill="1" applyBorder="1" applyAlignment="1">
      <alignment wrapText="1"/>
    </xf>
    <xf numFmtId="49" fontId="5" fillId="3" borderId="50" xfId="0" applyNumberFormat="1" applyFont="1" applyFill="1" applyBorder="1" applyAlignment="1">
      <alignment vertical="center" wrapText="1"/>
    </xf>
    <xf numFmtId="49" fontId="1" fillId="2" borderId="50" xfId="0" applyNumberFormat="1" applyFont="1" applyFill="1" applyBorder="1" applyAlignment="1">
      <alignment vertical="center" wrapText="1"/>
    </xf>
    <xf numFmtId="3" fontId="7" fillId="0" borderId="49" xfId="0" applyNumberFormat="1" applyFont="1" applyBorder="1"/>
    <xf numFmtId="3" fontId="7" fillId="0" borderId="42" xfId="0" applyNumberFormat="1" applyFont="1" applyBorder="1"/>
    <xf numFmtId="3" fontId="7" fillId="9" borderId="49" xfId="0" applyNumberFormat="1" applyFont="1" applyFill="1" applyBorder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6" fillId="0" borderId="42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1038224</xdr:colOff>
      <xdr:row>1</xdr:row>
      <xdr:rowOff>19049</xdr:rowOff>
    </xdr:from>
    <xdr:to>
      <xdr:col>7</xdr:col>
      <xdr:colOff>28575</xdr:colOff>
      <xdr:row>7</xdr:row>
      <xdr:rowOff>101240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4" y="209549"/>
          <a:ext cx="7219951" cy="1225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64" workbookViewId="0">
      <selection activeCell="D21" sqref="D21:D2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8.85546875" style="1" customWidth="1"/>
    <col min="6" max="6" width="18.7109375" style="1" customWidth="1"/>
    <col min="7" max="7" width="17.140625" style="1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4"/>
    </row>
    <row r="2" spans="1:7" ht="15" customHeight="1" x14ac:dyDescent="0.25">
      <c r="A2" s="2"/>
      <c r="B2" s="2"/>
      <c r="C2" s="2"/>
      <c r="D2" s="2"/>
      <c r="E2" s="2"/>
      <c r="F2" s="2"/>
      <c r="G2" s="14"/>
    </row>
    <row r="3" spans="1:7" ht="15" customHeight="1" x14ac:dyDescent="0.25">
      <c r="A3" s="2"/>
      <c r="B3" s="2"/>
      <c r="C3" s="2"/>
      <c r="D3" s="2"/>
      <c r="E3" s="2"/>
      <c r="F3" s="2"/>
      <c r="G3" s="14"/>
    </row>
    <row r="4" spans="1:7" ht="15" customHeight="1" x14ac:dyDescent="0.25">
      <c r="A4" s="2"/>
      <c r="B4" s="2"/>
      <c r="C4" s="2"/>
      <c r="D4" s="2"/>
      <c r="E4" s="2"/>
      <c r="F4" s="2"/>
      <c r="G4" s="14"/>
    </row>
    <row r="5" spans="1:7" ht="15" customHeight="1" x14ac:dyDescent="0.25">
      <c r="A5" s="2"/>
      <c r="B5" s="2"/>
      <c r="C5" s="2"/>
      <c r="D5" s="2"/>
      <c r="E5" s="2"/>
      <c r="F5" s="2"/>
      <c r="G5" s="14"/>
    </row>
    <row r="6" spans="1:7" ht="15" customHeight="1" x14ac:dyDescent="0.25">
      <c r="A6" s="2"/>
      <c r="B6" s="2"/>
      <c r="C6" s="2"/>
      <c r="D6" s="2"/>
      <c r="E6" s="2"/>
      <c r="F6" s="2"/>
      <c r="G6" s="14"/>
    </row>
    <row r="7" spans="1:7" ht="15" customHeight="1" x14ac:dyDescent="0.25">
      <c r="A7" s="2"/>
      <c r="B7" s="2"/>
      <c r="C7" s="2"/>
      <c r="D7" s="2"/>
      <c r="E7" s="2"/>
      <c r="F7" s="2"/>
      <c r="G7" s="14"/>
    </row>
    <row r="8" spans="1:7" ht="15" customHeight="1" x14ac:dyDescent="0.25">
      <c r="A8" s="2"/>
      <c r="B8" s="143"/>
      <c r="C8" s="3"/>
      <c r="D8" s="2"/>
      <c r="E8" s="3"/>
      <c r="F8" s="3"/>
      <c r="G8" s="15"/>
    </row>
    <row r="9" spans="1:7" ht="12" customHeight="1" x14ac:dyDescent="0.25">
      <c r="A9" s="138"/>
      <c r="B9" s="145" t="s">
        <v>0</v>
      </c>
      <c r="C9" s="139" t="s">
        <v>62</v>
      </c>
      <c r="D9" s="23"/>
      <c r="E9" s="157" t="s">
        <v>105</v>
      </c>
      <c r="F9" s="158"/>
      <c r="G9" s="24">
        <v>20000</v>
      </c>
    </row>
    <row r="10" spans="1:7" ht="18" customHeight="1" x14ac:dyDescent="0.25">
      <c r="A10" s="138"/>
      <c r="B10" s="146" t="s">
        <v>1</v>
      </c>
      <c r="C10" s="139" t="s">
        <v>63</v>
      </c>
      <c r="D10" s="23"/>
      <c r="E10" s="159" t="s">
        <v>2</v>
      </c>
      <c r="F10" s="160"/>
      <c r="G10" s="24" t="s">
        <v>64</v>
      </c>
    </row>
    <row r="11" spans="1:7" ht="18" customHeight="1" x14ac:dyDescent="0.25">
      <c r="A11" s="138"/>
      <c r="B11" s="146" t="s">
        <v>3</v>
      </c>
      <c r="C11" s="140" t="s">
        <v>55</v>
      </c>
      <c r="D11" s="23"/>
      <c r="E11" s="159" t="s">
        <v>106</v>
      </c>
      <c r="F11" s="160"/>
      <c r="G11" s="24">
        <v>280</v>
      </c>
    </row>
    <row r="12" spans="1:7" ht="11.25" customHeight="1" x14ac:dyDescent="0.25">
      <c r="A12" s="138"/>
      <c r="B12" s="146" t="s">
        <v>4</v>
      </c>
      <c r="C12" s="141" t="s">
        <v>58</v>
      </c>
      <c r="D12" s="23"/>
      <c r="E12" s="136" t="s">
        <v>5</v>
      </c>
      <c r="F12" s="137"/>
      <c r="G12" s="24">
        <f>G9*G11*1.19</f>
        <v>6664000</v>
      </c>
    </row>
    <row r="13" spans="1:7" ht="11.25" customHeight="1" x14ac:dyDescent="0.25">
      <c r="A13" s="138"/>
      <c r="B13" s="146" t="s">
        <v>6</v>
      </c>
      <c r="C13" s="141" t="s">
        <v>59</v>
      </c>
      <c r="D13" s="23"/>
      <c r="E13" s="159" t="s">
        <v>7</v>
      </c>
      <c r="F13" s="160"/>
      <c r="G13" s="24" t="s">
        <v>60</v>
      </c>
    </row>
    <row r="14" spans="1:7" ht="13.5" customHeight="1" x14ac:dyDescent="0.25">
      <c r="A14" s="138"/>
      <c r="B14" s="146" t="s">
        <v>8</v>
      </c>
      <c r="C14" s="141" t="s">
        <v>59</v>
      </c>
      <c r="D14" s="23"/>
      <c r="E14" s="159" t="s">
        <v>9</v>
      </c>
      <c r="F14" s="160"/>
      <c r="G14" s="24" t="s">
        <v>65</v>
      </c>
    </row>
    <row r="15" spans="1:7" ht="25.5" customHeight="1" x14ac:dyDescent="0.25">
      <c r="A15" s="138"/>
      <c r="B15" s="146" t="s">
        <v>10</v>
      </c>
      <c r="C15" s="142">
        <v>44713</v>
      </c>
      <c r="D15" s="23"/>
      <c r="E15" s="161" t="s">
        <v>11</v>
      </c>
      <c r="F15" s="162"/>
      <c r="G15" s="25" t="s">
        <v>57</v>
      </c>
    </row>
    <row r="16" spans="1:7" ht="12" customHeight="1" x14ac:dyDescent="0.25">
      <c r="A16" s="2"/>
      <c r="B16" s="144"/>
      <c r="C16" s="26"/>
      <c r="D16" s="27"/>
      <c r="E16" s="28"/>
      <c r="F16" s="28"/>
      <c r="G16" s="29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30"/>
      <c r="C18" s="31"/>
      <c r="D18" s="31"/>
      <c r="E18" s="31"/>
      <c r="F18" s="32"/>
      <c r="G18" s="33"/>
    </row>
    <row r="19" spans="1:7" ht="12" customHeight="1" x14ac:dyDescent="0.25">
      <c r="A19" s="4"/>
      <c r="B19" s="34" t="s">
        <v>13</v>
      </c>
      <c r="C19" s="35"/>
      <c r="D19" s="36"/>
      <c r="E19" s="36"/>
      <c r="F19" s="36"/>
      <c r="G19" s="37"/>
    </row>
    <row r="20" spans="1:7" ht="24" customHeight="1" x14ac:dyDescent="0.25">
      <c r="A20" s="5"/>
      <c r="B20" s="38" t="s">
        <v>14</v>
      </c>
      <c r="C20" s="38" t="s">
        <v>15</v>
      </c>
      <c r="D20" s="38" t="s">
        <v>16</v>
      </c>
      <c r="E20" s="38" t="s">
        <v>17</v>
      </c>
      <c r="F20" s="38" t="s">
        <v>18</v>
      </c>
      <c r="G20" s="38" t="s">
        <v>19</v>
      </c>
    </row>
    <row r="21" spans="1:7" ht="12.75" customHeight="1" x14ac:dyDescent="0.25">
      <c r="A21" s="5"/>
      <c r="B21" s="39" t="s">
        <v>66</v>
      </c>
      <c r="C21" s="40" t="s">
        <v>20</v>
      </c>
      <c r="D21" s="40">
        <v>0.25</v>
      </c>
      <c r="E21" s="22" t="s">
        <v>67</v>
      </c>
      <c r="F21" s="118">
        <v>30000</v>
      </c>
      <c r="G21" s="119">
        <f>D21*F21</f>
        <v>7500</v>
      </c>
    </row>
    <row r="22" spans="1:7" ht="12.75" customHeight="1" x14ac:dyDescent="0.25">
      <c r="A22" s="5"/>
      <c r="B22" s="41" t="s">
        <v>68</v>
      </c>
      <c r="C22" s="42" t="s">
        <v>20</v>
      </c>
      <c r="D22" s="42">
        <v>1</v>
      </c>
      <c r="E22" s="120" t="s">
        <v>69</v>
      </c>
      <c r="F22" s="118">
        <v>30000</v>
      </c>
      <c r="G22" s="119">
        <f>D22*F22</f>
        <v>30000</v>
      </c>
    </row>
    <row r="23" spans="1:7" ht="12.75" customHeight="1" x14ac:dyDescent="0.25">
      <c r="A23" s="5"/>
      <c r="B23" s="41" t="s">
        <v>70</v>
      </c>
      <c r="C23" s="42" t="s">
        <v>20</v>
      </c>
      <c r="D23" s="42">
        <v>1</v>
      </c>
      <c r="E23" s="120" t="s">
        <v>71</v>
      </c>
      <c r="F23" s="118">
        <v>30000</v>
      </c>
      <c r="G23" s="119">
        <f t="shared" ref="G23:G26" si="0">D23*F23</f>
        <v>30000</v>
      </c>
    </row>
    <row r="24" spans="1:7" ht="12.75" customHeight="1" x14ac:dyDescent="0.25">
      <c r="A24" s="5"/>
      <c r="B24" s="41" t="s">
        <v>72</v>
      </c>
      <c r="C24" s="42" t="s">
        <v>20</v>
      </c>
      <c r="D24" s="42">
        <v>0.25</v>
      </c>
      <c r="E24" s="120" t="s">
        <v>73</v>
      </c>
      <c r="F24" s="118">
        <v>30000</v>
      </c>
      <c r="G24" s="119">
        <f t="shared" si="0"/>
        <v>7500</v>
      </c>
    </row>
    <row r="25" spans="1:7" ht="12.75" customHeight="1" x14ac:dyDescent="0.25">
      <c r="A25" s="5"/>
      <c r="B25" s="41" t="s">
        <v>74</v>
      </c>
      <c r="C25" s="42" t="s">
        <v>20</v>
      </c>
      <c r="D25" s="42">
        <v>1</v>
      </c>
      <c r="E25" s="120" t="s">
        <v>75</v>
      </c>
      <c r="F25" s="118">
        <v>30000</v>
      </c>
      <c r="G25" s="119">
        <f t="shared" si="0"/>
        <v>30000</v>
      </c>
    </row>
    <row r="26" spans="1:7" ht="12.75" customHeight="1" x14ac:dyDescent="0.25">
      <c r="A26" s="5"/>
      <c r="B26" s="41" t="s">
        <v>76</v>
      </c>
      <c r="C26" s="42" t="s">
        <v>20</v>
      </c>
      <c r="D26" s="42">
        <v>4</v>
      </c>
      <c r="E26" s="120" t="s">
        <v>77</v>
      </c>
      <c r="F26" s="118">
        <v>30000</v>
      </c>
      <c r="G26" s="119">
        <f t="shared" si="0"/>
        <v>120000</v>
      </c>
    </row>
    <row r="27" spans="1:7" ht="12.75" customHeight="1" x14ac:dyDescent="0.25">
      <c r="A27" s="5"/>
      <c r="B27" s="6" t="s">
        <v>21</v>
      </c>
      <c r="C27" s="7"/>
      <c r="D27" s="121"/>
      <c r="E27" s="121"/>
      <c r="F27" s="121"/>
      <c r="G27" s="20">
        <f>SUM(G21:G26)</f>
        <v>225000</v>
      </c>
    </row>
    <row r="28" spans="1:7" ht="12" customHeight="1" x14ac:dyDescent="0.25">
      <c r="A28" s="2"/>
      <c r="B28" s="30"/>
      <c r="C28" s="32"/>
      <c r="D28" s="32"/>
      <c r="E28" s="32"/>
      <c r="F28" s="43"/>
      <c r="G28" s="44"/>
    </row>
    <row r="29" spans="1:7" ht="12" customHeight="1" x14ac:dyDescent="0.25">
      <c r="A29" s="4"/>
      <c r="B29" s="45" t="s">
        <v>22</v>
      </c>
      <c r="C29" s="46"/>
      <c r="D29" s="47"/>
      <c r="E29" s="47"/>
      <c r="F29" s="48"/>
      <c r="G29" s="49"/>
    </row>
    <row r="30" spans="1:7" ht="24" customHeight="1" x14ac:dyDescent="0.25">
      <c r="A30" s="4"/>
      <c r="B30" s="50" t="s">
        <v>14</v>
      </c>
      <c r="C30" s="51" t="s">
        <v>15</v>
      </c>
      <c r="D30" s="51" t="s">
        <v>16</v>
      </c>
      <c r="E30" s="50" t="s">
        <v>56</v>
      </c>
      <c r="F30" s="51" t="s">
        <v>18</v>
      </c>
      <c r="G30" s="50" t="s">
        <v>19</v>
      </c>
    </row>
    <row r="31" spans="1:7" ht="12" customHeight="1" x14ac:dyDescent="0.25">
      <c r="A31" s="4"/>
      <c r="B31" s="52"/>
      <c r="C31" s="53"/>
      <c r="D31" s="53"/>
      <c r="E31" s="53"/>
      <c r="F31" s="54"/>
      <c r="G31" s="55"/>
    </row>
    <row r="32" spans="1:7" ht="12" customHeight="1" x14ac:dyDescent="0.25">
      <c r="A32" s="4"/>
      <c r="B32" s="8" t="s">
        <v>23</v>
      </c>
      <c r="C32" s="9"/>
      <c r="D32" s="9"/>
      <c r="E32" s="9"/>
      <c r="F32" s="56"/>
      <c r="G32" s="18"/>
    </row>
    <row r="33" spans="1:11" ht="12" customHeight="1" x14ac:dyDescent="0.25">
      <c r="A33" s="2"/>
      <c r="B33" s="57"/>
      <c r="C33" s="58"/>
      <c r="D33" s="58"/>
      <c r="E33" s="58"/>
      <c r="F33" s="59"/>
      <c r="G33" s="60"/>
    </row>
    <row r="34" spans="1:11" ht="12" customHeight="1" x14ac:dyDescent="0.25">
      <c r="A34" s="4"/>
      <c r="B34" s="45" t="s">
        <v>24</v>
      </c>
      <c r="C34" s="46"/>
      <c r="D34" s="47"/>
      <c r="E34" s="47"/>
      <c r="F34" s="48"/>
      <c r="G34" s="49"/>
    </row>
    <row r="35" spans="1:11" ht="24" customHeight="1" x14ac:dyDescent="0.25">
      <c r="A35" s="4"/>
      <c r="B35" s="61" t="s">
        <v>14</v>
      </c>
      <c r="C35" s="61" t="s">
        <v>15</v>
      </c>
      <c r="D35" s="61" t="s">
        <v>16</v>
      </c>
      <c r="E35" s="61" t="s">
        <v>17</v>
      </c>
      <c r="F35" s="62" t="s">
        <v>18</v>
      </c>
      <c r="G35" s="61" t="s">
        <v>19</v>
      </c>
    </row>
    <row r="36" spans="1:11" ht="12.75" customHeight="1" x14ac:dyDescent="0.25">
      <c r="A36" s="5"/>
      <c r="B36" s="39" t="s">
        <v>78</v>
      </c>
      <c r="C36" s="40" t="s">
        <v>25</v>
      </c>
      <c r="D36" s="40">
        <v>0.125</v>
      </c>
      <c r="E36" s="22" t="s">
        <v>79</v>
      </c>
      <c r="F36" s="147">
        <v>144000</v>
      </c>
      <c r="G36" s="148">
        <f>D36*F36</f>
        <v>18000</v>
      </c>
    </row>
    <row r="37" spans="1:11" s="1" customFormat="1" ht="12.75" customHeight="1" x14ac:dyDescent="0.25">
      <c r="A37" s="5"/>
      <c r="B37" s="39" t="s">
        <v>107</v>
      </c>
      <c r="C37" s="40" t="s">
        <v>25</v>
      </c>
      <c r="D37" s="40">
        <v>0.25</v>
      </c>
      <c r="E37" s="22" t="s">
        <v>69</v>
      </c>
      <c r="F37" s="147">
        <v>280000</v>
      </c>
      <c r="G37" s="148">
        <f t="shared" ref="G37:G40" si="1">D37*F37</f>
        <v>70000</v>
      </c>
    </row>
    <row r="38" spans="1:11" s="1" customFormat="1" ht="12.75" customHeight="1" x14ac:dyDescent="0.25">
      <c r="A38" s="5"/>
      <c r="B38" s="39" t="s">
        <v>108</v>
      </c>
      <c r="C38" s="40" t="s">
        <v>25</v>
      </c>
      <c r="D38" s="40">
        <v>0.25</v>
      </c>
      <c r="E38" s="22" t="s">
        <v>69</v>
      </c>
      <c r="F38" s="163">
        <v>144000</v>
      </c>
      <c r="G38" s="148">
        <f t="shared" si="1"/>
        <v>36000</v>
      </c>
    </row>
    <row r="39" spans="1:11" s="1" customFormat="1" ht="12.75" customHeight="1" x14ac:dyDescent="0.25">
      <c r="A39" s="5"/>
      <c r="B39" s="39" t="s">
        <v>80</v>
      </c>
      <c r="C39" s="40" t="s">
        <v>25</v>
      </c>
      <c r="D39" s="40">
        <v>0.125</v>
      </c>
      <c r="E39" s="22" t="s">
        <v>81</v>
      </c>
      <c r="F39" s="147">
        <v>240000</v>
      </c>
      <c r="G39" s="148">
        <f t="shared" si="1"/>
        <v>30000</v>
      </c>
    </row>
    <row r="40" spans="1:11" s="1" customFormat="1" ht="12.75" customHeight="1" x14ac:dyDescent="0.25">
      <c r="A40" s="5"/>
      <c r="B40" s="39" t="s">
        <v>82</v>
      </c>
      <c r="C40" s="40" t="s">
        <v>25</v>
      </c>
      <c r="D40" s="40">
        <v>0.125</v>
      </c>
      <c r="E40" s="22" t="s">
        <v>75</v>
      </c>
      <c r="F40" s="147">
        <v>480000</v>
      </c>
      <c r="G40" s="148">
        <f t="shared" si="1"/>
        <v>60000</v>
      </c>
    </row>
    <row r="41" spans="1:11" s="1" customFormat="1" ht="12.75" customHeight="1" x14ac:dyDescent="0.25">
      <c r="A41" s="4"/>
      <c r="B41" s="8" t="s">
        <v>26</v>
      </c>
      <c r="C41" s="9"/>
      <c r="D41" s="122"/>
      <c r="E41" s="122"/>
      <c r="F41" s="122"/>
      <c r="G41" s="19">
        <f>SUM(G36:G40)</f>
        <v>214000</v>
      </c>
    </row>
    <row r="42" spans="1:11" s="1" customFormat="1" ht="12" customHeight="1" x14ac:dyDescent="0.25">
      <c r="A42" s="2"/>
      <c r="B42" s="57"/>
      <c r="C42" s="58"/>
      <c r="D42" s="58"/>
      <c r="E42" s="58"/>
      <c r="F42" s="59"/>
      <c r="G42" s="60"/>
    </row>
    <row r="43" spans="1:11" s="1" customFormat="1" ht="12" customHeight="1" x14ac:dyDescent="0.25">
      <c r="A43" s="4"/>
      <c r="B43" s="45" t="s">
        <v>27</v>
      </c>
      <c r="C43" s="46"/>
      <c r="D43" s="47"/>
      <c r="E43" s="47"/>
      <c r="F43" s="48"/>
      <c r="G43" s="49"/>
    </row>
    <row r="44" spans="1:11" s="1" customFormat="1" ht="24" customHeight="1" x14ac:dyDescent="0.25">
      <c r="A44" s="4"/>
      <c r="B44" s="63" t="s">
        <v>28</v>
      </c>
      <c r="C44" s="63" t="s">
        <v>29</v>
      </c>
      <c r="D44" s="63" t="s">
        <v>30</v>
      </c>
      <c r="E44" s="63" t="s">
        <v>17</v>
      </c>
      <c r="F44" s="63" t="s">
        <v>18</v>
      </c>
      <c r="G44" s="64" t="s">
        <v>19</v>
      </c>
      <c r="K44" s="11"/>
    </row>
    <row r="45" spans="1:11" s="1" customFormat="1" ht="12.75" customHeight="1" x14ac:dyDescent="0.25">
      <c r="A45" s="10"/>
      <c r="B45" s="39" t="s">
        <v>61</v>
      </c>
      <c r="C45" s="40" t="s">
        <v>83</v>
      </c>
      <c r="D45" s="164">
        <v>2600</v>
      </c>
      <c r="E45" s="22" t="s">
        <v>84</v>
      </c>
      <c r="F45" s="147">
        <v>728</v>
      </c>
      <c r="G45" s="148">
        <f t="shared" ref="G45:G50" si="2">D45*F45</f>
        <v>1892800</v>
      </c>
      <c r="K45" s="11"/>
    </row>
    <row r="46" spans="1:11" s="1" customFormat="1" ht="12.75" customHeight="1" x14ac:dyDescent="0.25">
      <c r="A46" s="10"/>
      <c r="B46" s="39" t="s">
        <v>85</v>
      </c>
      <c r="C46" s="40" t="s">
        <v>86</v>
      </c>
      <c r="D46" s="164">
        <v>3</v>
      </c>
      <c r="E46" s="22" t="s">
        <v>87</v>
      </c>
      <c r="F46" s="149">
        <v>9558</v>
      </c>
      <c r="G46" s="148">
        <f t="shared" si="2"/>
        <v>28674</v>
      </c>
    </row>
    <row r="47" spans="1:11" s="1" customFormat="1" ht="12.75" customHeight="1" x14ac:dyDescent="0.25">
      <c r="A47" s="10"/>
      <c r="B47" s="39" t="s">
        <v>88</v>
      </c>
      <c r="C47" s="40" t="s">
        <v>86</v>
      </c>
      <c r="D47" s="164">
        <v>1</v>
      </c>
      <c r="E47" s="22" t="s">
        <v>71</v>
      </c>
      <c r="F47" s="147">
        <v>44900</v>
      </c>
      <c r="G47" s="148">
        <f t="shared" si="2"/>
        <v>44900</v>
      </c>
    </row>
    <row r="48" spans="1:11" s="1" customFormat="1" ht="12.75" customHeight="1" x14ac:dyDescent="0.25">
      <c r="A48" s="10"/>
      <c r="B48" s="39" t="s">
        <v>89</v>
      </c>
      <c r="C48" s="40" t="s">
        <v>86</v>
      </c>
      <c r="D48" s="164">
        <v>1.5</v>
      </c>
      <c r="E48" s="22" t="s">
        <v>90</v>
      </c>
      <c r="F48" s="147">
        <v>24990</v>
      </c>
      <c r="G48" s="148">
        <f t="shared" si="2"/>
        <v>37485</v>
      </c>
    </row>
    <row r="49" spans="1:9" s="1" customFormat="1" ht="12.75" customHeight="1" x14ac:dyDescent="0.25">
      <c r="A49" s="10"/>
      <c r="B49" s="39" t="s">
        <v>91</v>
      </c>
      <c r="C49" s="40" t="s">
        <v>86</v>
      </c>
      <c r="D49" s="164">
        <v>0.4</v>
      </c>
      <c r="E49" s="22" t="s">
        <v>90</v>
      </c>
      <c r="F49" s="149">
        <v>152400</v>
      </c>
      <c r="G49" s="148">
        <f t="shared" si="2"/>
        <v>60960</v>
      </c>
    </row>
    <row r="50" spans="1:9" s="1" customFormat="1" ht="12.75" customHeight="1" x14ac:dyDescent="0.25">
      <c r="A50" s="10"/>
      <c r="B50" s="39" t="s">
        <v>109</v>
      </c>
      <c r="C50" s="40" t="s">
        <v>86</v>
      </c>
      <c r="D50" s="164">
        <v>1</v>
      </c>
      <c r="E50" s="22" t="s">
        <v>90</v>
      </c>
      <c r="F50" s="147">
        <v>114010</v>
      </c>
      <c r="G50" s="148">
        <f t="shared" si="2"/>
        <v>114010</v>
      </c>
    </row>
    <row r="51" spans="1:9" s="1" customFormat="1" ht="12.75" customHeight="1" x14ac:dyDescent="0.25">
      <c r="A51" s="10"/>
      <c r="B51" s="39" t="s">
        <v>92</v>
      </c>
      <c r="C51" s="40" t="s">
        <v>83</v>
      </c>
      <c r="D51" s="164">
        <v>400</v>
      </c>
      <c r="E51" s="22" t="s">
        <v>93</v>
      </c>
      <c r="F51" s="147">
        <v>1409</v>
      </c>
      <c r="G51" s="148">
        <v>148000</v>
      </c>
    </row>
    <row r="52" spans="1:9" s="1" customFormat="1" ht="12.75" customHeight="1" x14ac:dyDescent="0.25">
      <c r="A52" s="10"/>
      <c r="B52" s="39" t="s">
        <v>94</v>
      </c>
      <c r="C52" s="40" t="s">
        <v>83</v>
      </c>
      <c r="D52" s="164">
        <v>200</v>
      </c>
      <c r="E52" s="22" t="s">
        <v>81</v>
      </c>
      <c r="F52" s="147">
        <v>1428</v>
      </c>
      <c r="G52" s="148">
        <v>34000</v>
      </c>
    </row>
    <row r="53" spans="1:9" s="1" customFormat="1" ht="12.75" customHeight="1" x14ac:dyDescent="0.25">
      <c r="A53" s="10"/>
      <c r="B53" s="39" t="s">
        <v>95</v>
      </c>
      <c r="C53" s="40" t="s">
        <v>83</v>
      </c>
      <c r="D53" s="164">
        <v>300</v>
      </c>
      <c r="E53" s="22" t="s">
        <v>75</v>
      </c>
      <c r="F53" s="147">
        <v>1428</v>
      </c>
      <c r="G53" s="148">
        <v>108000</v>
      </c>
    </row>
    <row r="54" spans="1:9" s="1" customFormat="1" ht="12.75" customHeight="1" x14ac:dyDescent="0.25">
      <c r="A54" s="10"/>
      <c r="B54" s="39" t="s">
        <v>96</v>
      </c>
      <c r="C54" s="40" t="s">
        <v>97</v>
      </c>
      <c r="D54" s="164">
        <v>1</v>
      </c>
      <c r="E54" s="22" t="s">
        <v>77</v>
      </c>
      <c r="F54" s="147">
        <v>5500</v>
      </c>
      <c r="G54" s="148">
        <f t="shared" ref="G54:G55" si="3">D54*F54</f>
        <v>5500</v>
      </c>
    </row>
    <row r="55" spans="1:9" s="1" customFormat="1" ht="12.75" customHeight="1" x14ac:dyDescent="0.25">
      <c r="A55" s="10"/>
      <c r="B55" s="39" t="s">
        <v>98</v>
      </c>
      <c r="C55" s="40" t="s">
        <v>97</v>
      </c>
      <c r="D55" s="164">
        <v>1200</v>
      </c>
      <c r="E55" s="22" t="s">
        <v>77</v>
      </c>
      <c r="F55" s="147">
        <v>200</v>
      </c>
      <c r="G55" s="148">
        <f t="shared" si="3"/>
        <v>240000</v>
      </c>
    </row>
    <row r="56" spans="1:9" s="1" customFormat="1" ht="13.5" customHeight="1" x14ac:dyDescent="0.25">
      <c r="A56" s="10"/>
      <c r="B56" s="65" t="s">
        <v>31</v>
      </c>
      <c r="C56" s="66"/>
      <c r="D56" s="123"/>
      <c r="E56" s="123"/>
      <c r="F56" s="123"/>
      <c r="G56" s="67">
        <f>SUM(G45:G55)</f>
        <v>2714329</v>
      </c>
    </row>
    <row r="57" spans="1:9" s="1" customFormat="1" ht="12" customHeight="1" x14ac:dyDescent="0.25">
      <c r="A57" s="2"/>
      <c r="B57" s="68"/>
      <c r="C57" s="69"/>
      <c r="D57" s="69"/>
      <c r="E57" s="70"/>
      <c r="F57" s="71"/>
      <c r="G57" s="72"/>
    </row>
    <row r="58" spans="1:9" s="1" customFormat="1" ht="12" customHeight="1" x14ac:dyDescent="0.25">
      <c r="A58" s="4"/>
      <c r="B58" s="45" t="s">
        <v>32</v>
      </c>
      <c r="C58" s="46"/>
      <c r="D58" s="47"/>
      <c r="E58" s="47"/>
      <c r="F58" s="48"/>
      <c r="G58" s="49"/>
    </row>
    <row r="59" spans="1:9" s="1" customFormat="1" ht="24" customHeight="1" x14ac:dyDescent="0.25">
      <c r="A59" s="4"/>
      <c r="B59" s="73" t="s">
        <v>33</v>
      </c>
      <c r="C59" s="63" t="s">
        <v>29</v>
      </c>
      <c r="D59" s="63" t="s">
        <v>30</v>
      </c>
      <c r="E59" s="73" t="s">
        <v>17</v>
      </c>
      <c r="F59" s="63" t="s">
        <v>18</v>
      </c>
      <c r="G59" s="73" t="s">
        <v>19</v>
      </c>
    </row>
    <row r="60" spans="1:9" s="1" customFormat="1" ht="16.5" customHeight="1" x14ac:dyDescent="0.25">
      <c r="A60" s="10"/>
      <c r="B60" s="74" t="s">
        <v>56</v>
      </c>
      <c r="C60" s="75" t="s">
        <v>56</v>
      </c>
      <c r="D60" s="75" t="s">
        <v>56</v>
      </c>
      <c r="E60" s="12" t="s">
        <v>56</v>
      </c>
      <c r="F60" s="13" t="s">
        <v>56</v>
      </c>
      <c r="G60" s="13"/>
    </row>
    <row r="61" spans="1:9" s="1" customFormat="1" ht="13.5" customHeight="1" x14ac:dyDescent="0.25">
      <c r="A61" s="4"/>
      <c r="B61" s="76" t="s">
        <v>34</v>
      </c>
      <c r="C61" s="77"/>
      <c r="D61" s="77"/>
      <c r="E61" s="78"/>
      <c r="F61" s="79"/>
      <c r="G61" s="80"/>
      <c r="I61" s="17"/>
    </row>
    <row r="62" spans="1:9" s="1" customFormat="1" ht="12" customHeight="1" x14ac:dyDescent="0.25">
      <c r="A62" s="2"/>
      <c r="B62" s="81"/>
      <c r="C62" s="81"/>
      <c r="D62" s="81"/>
      <c r="E62" s="81"/>
      <c r="F62" s="82"/>
      <c r="G62" s="83"/>
    </row>
    <row r="63" spans="1:9" s="1" customFormat="1" ht="12" customHeight="1" x14ac:dyDescent="0.25">
      <c r="A63" s="10"/>
      <c r="B63" s="126" t="s">
        <v>35</v>
      </c>
      <c r="C63" s="127"/>
      <c r="D63" s="127"/>
      <c r="E63" s="127"/>
      <c r="F63" s="127"/>
      <c r="G63" s="128">
        <f>G27+G32+G41+G56+G61</f>
        <v>3153329</v>
      </c>
    </row>
    <row r="64" spans="1:9" s="1" customFormat="1" ht="12" customHeight="1" x14ac:dyDescent="0.25">
      <c r="A64" s="10"/>
      <c r="B64" s="129" t="s">
        <v>36</v>
      </c>
      <c r="C64" s="125"/>
      <c r="D64" s="125"/>
      <c r="E64" s="125"/>
      <c r="F64" s="125"/>
      <c r="G64" s="130">
        <f>G63*0.05</f>
        <v>157666.45000000001</v>
      </c>
    </row>
    <row r="65" spans="1:7" s="1" customFormat="1" ht="12" customHeight="1" x14ac:dyDescent="0.25">
      <c r="A65" s="10"/>
      <c r="B65" s="131" t="s">
        <v>37</v>
      </c>
      <c r="C65" s="124"/>
      <c r="D65" s="124"/>
      <c r="E65" s="124"/>
      <c r="F65" s="124"/>
      <c r="G65" s="132">
        <f>G64+G63</f>
        <v>3310995.45</v>
      </c>
    </row>
    <row r="66" spans="1:7" s="1" customFormat="1" ht="12" customHeight="1" x14ac:dyDescent="0.25">
      <c r="A66" s="10"/>
      <c r="B66" s="129" t="s">
        <v>38</v>
      </c>
      <c r="C66" s="125"/>
      <c r="D66" s="125"/>
      <c r="E66" s="125"/>
      <c r="F66" s="125"/>
      <c r="G66" s="130">
        <f>G12</f>
        <v>6664000</v>
      </c>
    </row>
    <row r="67" spans="1:7" s="1" customFormat="1" ht="12" customHeight="1" x14ac:dyDescent="0.25">
      <c r="A67" s="10"/>
      <c r="B67" s="133" t="s">
        <v>39</v>
      </c>
      <c r="C67" s="134"/>
      <c r="D67" s="134"/>
      <c r="E67" s="134"/>
      <c r="F67" s="134"/>
      <c r="G67" s="135">
        <f>G66-G65</f>
        <v>3353004.55</v>
      </c>
    </row>
    <row r="68" spans="1:7" s="1" customFormat="1" ht="12" customHeight="1" x14ac:dyDescent="0.25">
      <c r="A68" s="10"/>
      <c r="B68" s="84" t="s">
        <v>99</v>
      </c>
      <c r="C68" s="85"/>
      <c r="D68" s="85"/>
      <c r="E68" s="85"/>
      <c r="F68" s="85"/>
      <c r="G68" s="86"/>
    </row>
    <row r="69" spans="1:7" s="1" customFormat="1" ht="12.75" customHeight="1" thickBot="1" x14ac:dyDescent="0.3">
      <c r="A69" s="10"/>
      <c r="B69" s="87"/>
      <c r="C69" s="85"/>
      <c r="D69" s="85"/>
      <c r="E69" s="85"/>
      <c r="F69" s="85"/>
      <c r="G69" s="86"/>
    </row>
    <row r="70" spans="1:7" s="1" customFormat="1" ht="12" customHeight="1" x14ac:dyDescent="0.25">
      <c r="A70" s="10"/>
      <c r="B70" s="88" t="s">
        <v>100</v>
      </c>
      <c r="C70" s="89"/>
      <c r="D70" s="89"/>
      <c r="E70" s="89"/>
      <c r="F70" s="90"/>
      <c r="G70" s="86"/>
    </row>
    <row r="71" spans="1:7" s="1" customFormat="1" ht="12" customHeight="1" x14ac:dyDescent="0.25">
      <c r="A71" s="10"/>
      <c r="B71" s="91" t="s">
        <v>40</v>
      </c>
      <c r="C71" s="92"/>
      <c r="D71" s="92"/>
      <c r="E71" s="92"/>
      <c r="F71" s="93"/>
      <c r="G71" s="86"/>
    </row>
    <row r="72" spans="1:7" s="1" customFormat="1" ht="12" customHeight="1" x14ac:dyDescent="0.25">
      <c r="A72" s="10"/>
      <c r="B72" s="91" t="s">
        <v>41</v>
      </c>
      <c r="C72" s="92"/>
      <c r="D72" s="92"/>
      <c r="E72" s="92"/>
      <c r="F72" s="93"/>
      <c r="G72" s="86"/>
    </row>
    <row r="73" spans="1:7" s="1" customFormat="1" ht="12" customHeight="1" x14ac:dyDescent="0.25">
      <c r="A73" s="10"/>
      <c r="B73" s="91" t="s">
        <v>42</v>
      </c>
      <c r="C73" s="92"/>
      <c r="D73" s="92"/>
      <c r="E73" s="92"/>
      <c r="F73" s="93"/>
      <c r="G73" s="86"/>
    </row>
    <row r="74" spans="1:7" s="1" customFormat="1" ht="12" customHeight="1" x14ac:dyDescent="0.25">
      <c r="A74" s="10"/>
      <c r="B74" s="91" t="s">
        <v>43</v>
      </c>
      <c r="C74" s="92"/>
      <c r="D74" s="92"/>
      <c r="E74" s="92"/>
      <c r="F74" s="93"/>
      <c r="G74" s="86"/>
    </row>
    <row r="75" spans="1:7" s="1" customFormat="1" ht="12" customHeight="1" x14ac:dyDescent="0.25">
      <c r="A75" s="10"/>
      <c r="B75" s="91" t="s">
        <v>44</v>
      </c>
      <c r="C75" s="92"/>
      <c r="D75" s="92"/>
      <c r="E75" s="92"/>
      <c r="F75" s="93"/>
      <c r="G75" s="86"/>
    </row>
    <row r="76" spans="1:7" s="1" customFormat="1" ht="12.75" customHeight="1" thickBot="1" x14ac:dyDescent="0.3">
      <c r="A76" s="10"/>
      <c r="B76" s="94" t="s">
        <v>45</v>
      </c>
      <c r="C76" s="95"/>
      <c r="D76" s="95"/>
      <c r="E76" s="95"/>
      <c r="F76" s="96"/>
      <c r="G76" s="86"/>
    </row>
    <row r="77" spans="1:7" s="1" customFormat="1" ht="12.75" customHeight="1" x14ac:dyDescent="0.25">
      <c r="A77" s="10"/>
      <c r="B77" s="87"/>
      <c r="C77" s="92"/>
      <c r="D77" s="92"/>
      <c r="E77" s="92"/>
      <c r="F77" s="92"/>
      <c r="G77" s="86"/>
    </row>
    <row r="78" spans="1:7" s="1" customFormat="1" ht="15" customHeight="1" thickBot="1" x14ac:dyDescent="0.3">
      <c r="A78" s="10"/>
      <c r="B78" s="152" t="s">
        <v>46</v>
      </c>
      <c r="C78" s="153"/>
      <c r="D78" s="97"/>
      <c r="E78" s="98"/>
      <c r="F78" s="98"/>
      <c r="G78" s="86"/>
    </row>
    <row r="79" spans="1:7" s="1" customFormat="1" ht="12" customHeight="1" x14ac:dyDescent="0.25">
      <c r="A79" s="10"/>
      <c r="B79" s="99" t="s">
        <v>33</v>
      </c>
      <c r="C79" s="100" t="s">
        <v>103</v>
      </c>
      <c r="D79" s="101" t="s">
        <v>47</v>
      </c>
      <c r="E79" s="98"/>
      <c r="F79" s="98"/>
      <c r="G79" s="86"/>
    </row>
    <row r="80" spans="1:7" s="1" customFormat="1" ht="12" customHeight="1" x14ac:dyDescent="0.25">
      <c r="A80" s="10"/>
      <c r="B80" s="102" t="s">
        <v>48</v>
      </c>
      <c r="C80" s="103">
        <f>G27</f>
        <v>225000</v>
      </c>
      <c r="D80" s="104">
        <f>(C80/C86)</f>
        <v>6.7955393898230812E-2</v>
      </c>
      <c r="E80" s="98"/>
      <c r="F80" s="98"/>
      <c r="G80" s="86"/>
    </row>
    <row r="81" spans="1:7" s="1" customFormat="1" ht="12" customHeight="1" x14ac:dyDescent="0.25">
      <c r="A81" s="10"/>
      <c r="B81" s="102" t="s">
        <v>49</v>
      </c>
      <c r="C81" s="103">
        <f>G32</f>
        <v>0</v>
      </c>
      <c r="D81" s="104">
        <v>0</v>
      </c>
      <c r="E81" s="98"/>
      <c r="F81" s="98"/>
      <c r="G81" s="86"/>
    </row>
    <row r="82" spans="1:7" s="1" customFormat="1" ht="12" customHeight="1" x14ac:dyDescent="0.25">
      <c r="A82" s="10"/>
      <c r="B82" s="102" t="s">
        <v>50</v>
      </c>
      <c r="C82" s="103">
        <f>G41</f>
        <v>214000</v>
      </c>
      <c r="D82" s="104">
        <f>(C82/C86)</f>
        <v>6.4633130196539532E-2</v>
      </c>
      <c r="E82" s="98"/>
      <c r="F82" s="98"/>
      <c r="G82" s="86"/>
    </row>
    <row r="83" spans="1:7" s="1" customFormat="1" ht="12" customHeight="1" x14ac:dyDescent="0.25">
      <c r="A83" s="10"/>
      <c r="B83" s="102" t="s">
        <v>28</v>
      </c>
      <c r="C83" s="103">
        <f>G56</f>
        <v>2714329</v>
      </c>
      <c r="D83" s="104">
        <f>(C83/C86)</f>
        <v>0.81979242828618193</v>
      </c>
      <c r="E83" s="98"/>
      <c r="F83" s="98"/>
      <c r="G83" s="86"/>
    </row>
    <row r="84" spans="1:7" s="1" customFormat="1" ht="12" customHeight="1" x14ac:dyDescent="0.25">
      <c r="A84" s="10"/>
      <c r="B84" s="102" t="s">
        <v>51</v>
      </c>
      <c r="C84" s="105">
        <f>G61</f>
        <v>0</v>
      </c>
      <c r="D84" s="104">
        <f>(C84/C86)</f>
        <v>0</v>
      </c>
      <c r="E84" s="106"/>
      <c r="F84" s="106"/>
      <c r="G84" s="86"/>
    </row>
    <row r="85" spans="1:7" s="1" customFormat="1" ht="12" customHeight="1" x14ac:dyDescent="0.25">
      <c r="A85" s="10"/>
      <c r="B85" s="102" t="s">
        <v>52</v>
      </c>
      <c r="C85" s="105">
        <f>G64</f>
        <v>157666.45000000001</v>
      </c>
      <c r="D85" s="104">
        <f>(C85/C86)</f>
        <v>4.7619047619047623E-2</v>
      </c>
      <c r="E85" s="106"/>
      <c r="F85" s="106"/>
      <c r="G85" s="86"/>
    </row>
    <row r="86" spans="1:7" s="1" customFormat="1" ht="12.75" customHeight="1" thickBot="1" x14ac:dyDescent="0.3">
      <c r="A86" s="10"/>
      <c r="B86" s="107" t="s">
        <v>53</v>
      </c>
      <c r="C86" s="108">
        <f>SUM(C80:C85)</f>
        <v>3310995.45</v>
      </c>
      <c r="D86" s="109">
        <f>SUM(D80:D85)</f>
        <v>1</v>
      </c>
      <c r="E86" s="106"/>
      <c r="F86" s="106"/>
      <c r="G86" s="86"/>
    </row>
    <row r="87" spans="1:7" s="1" customFormat="1" ht="12" customHeight="1" x14ac:dyDescent="0.25">
      <c r="A87" s="10"/>
      <c r="B87" s="87"/>
      <c r="C87" s="85"/>
      <c r="D87" s="85"/>
      <c r="E87" s="85"/>
      <c r="F87" s="85"/>
      <c r="G87" s="86"/>
    </row>
    <row r="88" spans="1:7" s="1" customFormat="1" ht="12.75" customHeight="1" thickBot="1" x14ac:dyDescent="0.3">
      <c r="A88" s="10"/>
      <c r="B88" s="21"/>
      <c r="C88" s="85"/>
      <c r="D88" s="85"/>
      <c r="E88" s="85"/>
      <c r="F88" s="85"/>
      <c r="G88" s="86"/>
    </row>
    <row r="89" spans="1:7" s="1" customFormat="1" ht="12" customHeight="1" thickBot="1" x14ac:dyDescent="0.3">
      <c r="A89" s="10"/>
      <c r="B89" s="154" t="s">
        <v>101</v>
      </c>
      <c r="C89" s="155"/>
      <c r="D89" s="155"/>
      <c r="E89" s="156"/>
      <c r="F89" s="106"/>
      <c r="G89" s="86"/>
    </row>
    <row r="90" spans="1:7" s="1" customFormat="1" ht="12" customHeight="1" x14ac:dyDescent="0.25">
      <c r="A90" s="10"/>
      <c r="B90" s="110" t="s">
        <v>104</v>
      </c>
      <c r="C90" s="111">
        <v>15000</v>
      </c>
      <c r="D90" s="111">
        <v>20000</v>
      </c>
      <c r="E90" s="111">
        <v>25000</v>
      </c>
      <c r="F90" s="112"/>
      <c r="G90" s="113"/>
    </row>
    <row r="91" spans="1:7" s="1" customFormat="1" ht="12.75" customHeight="1" thickBot="1" x14ac:dyDescent="0.3">
      <c r="A91" s="10"/>
      <c r="B91" s="107" t="s">
        <v>102</v>
      </c>
      <c r="C91" s="108">
        <f>(G65/C90)</f>
        <v>220.73303000000001</v>
      </c>
      <c r="D91" s="108">
        <f>(G65/D90)</f>
        <v>165.54977250000002</v>
      </c>
      <c r="E91" s="114">
        <f>(G65/E90)</f>
        <v>132.439818</v>
      </c>
      <c r="F91" s="112"/>
      <c r="G91" s="113"/>
    </row>
    <row r="92" spans="1:7" s="1" customFormat="1" ht="15.6" customHeight="1" x14ac:dyDescent="0.25">
      <c r="A92" s="10"/>
      <c r="B92" s="84" t="s">
        <v>54</v>
      </c>
      <c r="C92" s="92"/>
      <c r="D92" s="92"/>
      <c r="E92" s="92"/>
      <c r="F92" s="92"/>
      <c r="G92" s="115"/>
    </row>
    <row r="93" spans="1:7" ht="11.25" customHeight="1" x14ac:dyDescent="0.25">
      <c r="B93" s="116"/>
      <c r="C93" s="116"/>
      <c r="D93" s="116"/>
      <c r="E93" s="116"/>
      <c r="F93" s="116"/>
      <c r="G93" s="117"/>
    </row>
  </sheetData>
  <mergeCells count="9">
    <mergeCell ref="B17:G17"/>
    <mergeCell ref="B78:C78"/>
    <mergeCell ref="B89:E8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2022-07-04T12:55:08Z</dcterms:modified>
</cp:coreProperties>
</file>