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FICHAS TECNICAS ACTUALIZADAS JUNIO 2022\PUREN\"/>
    </mc:Choice>
  </mc:AlternateContent>
  <bookViews>
    <workbookView xWindow="0" yWindow="0" windowWidth="23040" windowHeight="9390"/>
  </bookViews>
  <sheets>
    <sheet name="papa secano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7" i="1" l="1"/>
  <c r="G38" i="1"/>
  <c r="G39" i="1"/>
  <c r="G40" i="1"/>
  <c r="G41" i="1"/>
  <c r="G42" i="1"/>
  <c r="G43" i="1"/>
  <c r="G44" i="1"/>
  <c r="G21" i="1"/>
  <c r="G22" i="1"/>
  <c r="G23" i="1"/>
  <c r="G24" i="1"/>
  <c r="G25" i="1"/>
  <c r="G26" i="1"/>
  <c r="G27" i="1"/>
  <c r="G28" i="1"/>
  <c r="G60" i="1"/>
  <c r="G63" i="1"/>
  <c r="G62" i="1"/>
  <c r="G52" i="1"/>
  <c r="G53" i="1"/>
  <c r="G54" i="1"/>
  <c r="G56" i="1"/>
  <c r="G57" i="1"/>
  <c r="G59" i="1"/>
  <c r="G50" i="1"/>
  <c r="C88" i="1"/>
  <c r="C89" i="1"/>
  <c r="C92" i="1"/>
  <c r="G12" i="1"/>
  <c r="G74" i="1"/>
  <c r="G45" i="1" l="1"/>
  <c r="C90" i="1" s="1"/>
  <c r="G64" i="1"/>
  <c r="C91" i="1" s="1"/>
  <c r="G71" i="1" l="1"/>
  <c r="G72" i="1" s="1"/>
  <c r="G73" i="1" s="1"/>
  <c r="C93" i="1" l="1"/>
  <c r="C94" i="1" s="1"/>
  <c r="D91" i="1" s="1"/>
  <c r="G75" i="1"/>
  <c r="D99" i="1"/>
  <c r="C99" i="1"/>
  <c r="E99" i="1"/>
  <c r="D90" i="1" l="1"/>
  <c r="D93" i="1"/>
  <c r="D92" i="1"/>
  <c r="D88" i="1"/>
  <c r="D94" i="1" l="1"/>
</calcChain>
</file>

<file path=xl/sharedStrings.xml><?xml version="1.0" encoding="utf-8"?>
<sst xmlns="http://schemas.openxmlformats.org/spreadsheetml/2006/main" count="173" uniqueCount="113">
  <si>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</si>
  <si>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</si>
  <si>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</si>
  <si>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</si>
  <si>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</si>
  <si>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</si>
  <si>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</si>
  <si>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</si>
  <si>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</si>
  <si>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</si>
  <si>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</si>
  <si>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</si>
  <si>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</si>
  <si>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</si>
  <si>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</si>
  <si>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</si>
  <si>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</si>
  <si>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</si>
  <si>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</si>
  <si>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</si>
  <si>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</si>
  <si>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</si>
  <si>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</si>
  <si>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</si>
  <si>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</si>
  <si>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</si>
  <si>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Aradura</t>
  </si>
  <si>
    <t>Subtotal Costo Maquinaria</t>
  </si>
  <si>
    <t>INSUMOS</t>
  </si>
  <si>
    <t>Insumos</t>
  </si>
  <si>
    <t>Unidad (Kg/l/u)</t>
  </si>
  <si>
    <t>Cantidad (Kg/l/u)</t>
  </si>
  <si>
    <t>SEMILLA</t>
  </si>
  <si>
    <t>Semilla</t>
  </si>
  <si>
    <t>FERTILIZANTES</t>
  </si>
  <si>
    <t>Kg</t>
  </si>
  <si>
    <t>kg</t>
  </si>
  <si>
    <t>HERBICIDAS</t>
  </si>
  <si>
    <t>INSECTICIDAS</t>
  </si>
  <si>
    <t>Subtotal Insumos</t>
  </si>
  <si>
    <t>OTROS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</si>
  <si>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</si>
  <si>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</si>
  <si>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</si>
  <si>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</si>
  <si>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</si>
  <si>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</si>
  <si>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</si>
  <si>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</si>
  <si>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</si>
  <si>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</si>
  <si>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</si>
  <si>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</si>
  <si>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</si>
  <si>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</si>
  <si>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</si>
  <si>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</si>
  <si>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</si>
  <si>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</si>
  <si>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ESCENARIOS COSTO UNITARIO  ($/qqm)</t>
  </si>
  <si>
    <t>Rastraje 1</t>
  </si>
  <si>
    <t>Rastraje 2</t>
  </si>
  <si>
    <t>Araucanía</t>
  </si>
  <si>
    <t>Purén</t>
  </si>
  <si>
    <t>Purén - Los Sauces</t>
  </si>
  <si>
    <t>Mercado Local</t>
  </si>
  <si>
    <t xml:space="preserve">Siembra  </t>
  </si>
  <si>
    <t>Aplicación Fertilizantes</t>
  </si>
  <si>
    <t>Carbonato de Calcio</t>
  </si>
  <si>
    <t>Agosto</t>
  </si>
  <si>
    <t>Araduras (disco y cincel)</t>
  </si>
  <si>
    <t>Marzo-Abril</t>
  </si>
  <si>
    <t>Rastraje</t>
  </si>
  <si>
    <t>Abril-Mayo</t>
  </si>
  <si>
    <t>Desinfección semilla</t>
  </si>
  <si>
    <t xml:space="preserve">Siembra mecanizada </t>
  </si>
  <si>
    <t>Abril-Junio</t>
  </si>
  <si>
    <t>Agosto-Septiembre</t>
  </si>
  <si>
    <t>Cosecha</t>
  </si>
  <si>
    <t>Enero</t>
  </si>
  <si>
    <t>Cosecha Mecanizada</t>
  </si>
  <si>
    <t>RENDIMIENTO (qqm/Há.)</t>
  </si>
  <si>
    <t>Lt</t>
  </si>
  <si>
    <t>Septiembre</t>
  </si>
  <si>
    <t>Costo unitario ($/qqm) (*)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</si>
  <si>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</si>
  <si>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</si>
  <si>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Papa Secano</t>
  </si>
  <si>
    <t>Desiree</t>
  </si>
  <si>
    <t>Bajo</t>
  </si>
  <si>
    <t>PRECIO ESPERADO ($/qqm)</t>
  </si>
  <si>
    <t>Aplicación pesticidas</t>
  </si>
  <si>
    <t xml:space="preserve">Aplicación Pesticidas </t>
  </si>
  <si>
    <t>Mezcla (11-30-11)</t>
  </si>
  <si>
    <t>Noviembre</t>
  </si>
  <si>
    <t>Abril</t>
  </si>
  <si>
    <t>Ítem</t>
  </si>
  <si>
    <t>4. Los insumos aplicados (tipo y dosis) son referenciales y deben corresponder al territorio en particular</t>
  </si>
  <si>
    <t>(*): Este valor representa el valor mínimo de venta del producto</t>
  </si>
  <si>
    <t>Vibro cultivador</t>
  </si>
  <si>
    <t>Súper Nitro (25%N)</t>
  </si>
  <si>
    <t>FUNGICIDAS</t>
  </si>
  <si>
    <t>Panzer Gold</t>
  </si>
  <si>
    <t>Bectra 48 SC (Pre o Pos Em.)</t>
  </si>
  <si>
    <t>Bravo 720</t>
  </si>
  <si>
    <t>Moxan Mz Wp</t>
  </si>
  <si>
    <t>Karate Zeon</t>
  </si>
  <si>
    <t>Engeo 247 ZC</t>
  </si>
  <si>
    <t>Helada - Sequia</t>
  </si>
  <si>
    <t>Fertilización en aporca</t>
  </si>
  <si>
    <t>$/há</t>
  </si>
  <si>
    <t>COSTO TOTAL/há</t>
  </si>
  <si>
    <t>Rendimiento (qqm/há)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</si>
</sst>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-;\-* #,##0.00_-;_-* &quot;-&quot;??_-;_-@_-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_-* #,##0_-;\-* #,##0_-;_-* &quot;-&quot;??_-;_-@_-"/>
    <numFmt numFmtId="169" formatCode="0.0"/>
  </numFmts>
  <fonts count="10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8"/>
      <color indexed="15"/>
      <name val="Arial Narrow"/>
      <family val="2"/>
    </font>
    <font>
      <sz val="11"/>
      <color indexed="8"/>
      <name val="Calibri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u/>
      <sz val="8"/>
      <color indexed="8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</borders>
  <cellStyleXfs count="2">
    <xf numFmtId="0" fontId="0" fillId="0" borderId="0" applyNumberFormat="0" applyFill="0" applyBorder="0" applyProtection="0"/>
    <xf numFmtId="164" fontId="5" fillId="0" borderId="0" applyFont="0" applyFill="0" applyBorder="0" applyAlignment="0" applyProtection="0"/>
  </cellStyleXfs>
  <cellXfs count="143">
    <xf numFmtId="0" fontId="0" fillId="0" borderId="0" xfId="0" applyFont="1" applyAlignment="1"/>
    <xf numFmtId="49" fontId="1" fillId="2" borderId="5" xfId="0" applyNumberFormat="1" applyFont="1" applyFill="1" applyBorder="1" applyAlignment="1">
      <alignment horizontal="right"/>
    </xf>
    <xf numFmtId="49" fontId="1" fillId="2" borderId="5" xfId="0" applyNumberFormat="1" applyFont="1" applyFill="1" applyBorder="1" applyAlignment="1">
      <alignment horizontal="right" wrapText="1"/>
    </xf>
    <xf numFmtId="3" fontId="1" fillId="2" borderId="5" xfId="0" applyNumberFormat="1" applyFont="1" applyFill="1" applyBorder="1" applyAlignment="1">
      <alignment horizontal="right" wrapText="1"/>
    </xf>
    <xf numFmtId="49" fontId="1" fillId="2" borderId="5" xfId="0" applyNumberFormat="1" applyFont="1" applyFill="1" applyBorder="1" applyAlignment="1">
      <alignment horizontal="center" wrapText="1"/>
    </xf>
    <xf numFmtId="49" fontId="2" fillId="3" borderId="5" xfId="0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49" fontId="2" fillId="3" borderId="12" xfId="0" applyNumberFormat="1" applyFont="1" applyFill="1" applyBorder="1" applyAlignment="1">
      <alignment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vertical="center"/>
    </xf>
    <xf numFmtId="3" fontId="2" fillId="3" borderId="12" xfId="0" applyNumberFormat="1" applyFont="1" applyFill="1" applyBorder="1" applyAlignment="1">
      <alignment vertical="center"/>
    </xf>
    <xf numFmtId="49" fontId="3" fillId="2" borderId="5" xfId="0" applyNumberFormat="1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49" fontId="1" fillId="2" borderId="5" xfId="0" applyNumberFormat="1" applyFont="1" applyFill="1" applyBorder="1" applyAlignment="1">
      <alignment horizontal="center"/>
    </xf>
    <xf numFmtId="3" fontId="1" fillId="2" borderId="5" xfId="0" applyNumberFormat="1" applyFont="1" applyFill="1" applyBorder="1" applyAlignment="1"/>
    <xf numFmtId="49" fontId="3" fillId="2" borderId="5" xfId="0" applyNumberFormat="1" applyFont="1" applyFill="1" applyBorder="1" applyAlignment="1"/>
    <xf numFmtId="0" fontId="1" fillId="2" borderId="5" xfId="0" applyFont="1" applyFill="1" applyBorder="1" applyAlignment="1">
      <alignment horizontal="center"/>
    </xf>
    <xf numFmtId="165" fontId="1" fillId="2" borderId="5" xfId="0" applyNumberFormat="1" applyFont="1" applyFill="1" applyBorder="1" applyAlignment="1"/>
    <xf numFmtId="0" fontId="3" fillId="2" borderId="5" xfId="0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wrapText="1"/>
    </xf>
    <xf numFmtId="49" fontId="1" fillId="2" borderId="5" xfId="0" applyNumberFormat="1" applyFont="1" applyFill="1" applyBorder="1" applyAlignment="1"/>
    <xf numFmtId="0" fontId="2" fillId="2" borderId="19" xfId="0" applyFont="1" applyFill="1" applyBorder="1" applyAlignment="1">
      <alignment vertical="center"/>
    </xf>
    <xf numFmtId="0" fontId="1" fillId="2" borderId="1" xfId="0" applyFont="1" applyFill="1" applyBorder="1" applyAlignment="1"/>
    <xf numFmtId="0" fontId="1" fillId="0" borderId="0" xfId="0" applyNumberFormat="1" applyFont="1" applyAlignment="1"/>
    <xf numFmtId="0" fontId="1" fillId="0" borderId="0" xfId="0" applyFont="1" applyAlignment="1"/>
    <xf numFmtId="0" fontId="1" fillId="2" borderId="3" xfId="0" applyFont="1" applyFill="1" applyBorder="1" applyAlignment="1"/>
    <xf numFmtId="0" fontId="1" fillId="2" borderId="4" xfId="0" applyFont="1" applyFill="1" applyBorder="1" applyAlignment="1"/>
    <xf numFmtId="0" fontId="1" fillId="2" borderId="6" xfId="0" applyFont="1" applyFill="1" applyBorder="1" applyAlignment="1"/>
    <xf numFmtId="0" fontId="1" fillId="2" borderId="6" xfId="0" applyFont="1" applyFill="1" applyBorder="1" applyAlignment="1">
      <alignment horizontal="justify" wrapText="1"/>
    </xf>
    <xf numFmtId="0" fontId="1" fillId="2" borderId="7" xfId="0" applyFont="1" applyFill="1" applyBorder="1" applyAlignment="1"/>
    <xf numFmtId="0" fontId="1" fillId="2" borderId="8" xfId="0" applyFont="1" applyFill="1" applyBorder="1" applyAlignment="1"/>
    <xf numFmtId="0" fontId="1" fillId="2" borderId="9" xfId="0" applyFont="1" applyFill="1" applyBorder="1" applyAlignment="1">
      <alignment horizontal="left"/>
    </xf>
    <xf numFmtId="0" fontId="1" fillId="2" borderId="9" xfId="0" applyFont="1" applyFill="1" applyBorder="1" applyAlignment="1"/>
    <xf numFmtId="49" fontId="7" fillId="5" borderId="10" xfId="0" applyNumberFormat="1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7" fillId="3" borderId="5" xfId="0" applyNumberFormat="1" applyFont="1" applyFill="1" applyBorder="1" applyAlignment="1">
      <alignment horizontal="center" vertical="center" wrapText="1"/>
    </xf>
    <xf numFmtId="3" fontId="1" fillId="2" borderId="9" xfId="0" applyNumberFormat="1" applyFont="1" applyFill="1" applyBorder="1" applyAlignment="1"/>
    <xf numFmtId="49" fontId="7" fillId="5" borderId="12" xfId="0" applyNumberFormat="1" applyFont="1" applyFill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49" fontId="7" fillId="3" borderId="12" xfId="0" applyNumberFormat="1" applyFont="1" applyFill="1" applyBorder="1" applyAlignment="1">
      <alignment horizontal="center" vertical="center"/>
    </xf>
    <xf numFmtId="49" fontId="7" fillId="3" borderId="12" xfId="0" applyNumberFormat="1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4" xfId="0" applyFont="1" applyFill="1" applyBorder="1" applyAlignment="1"/>
    <xf numFmtId="0" fontId="1" fillId="2" borderId="15" xfId="0" applyFont="1" applyFill="1" applyBorder="1" applyAlignment="1"/>
    <xf numFmtId="3" fontId="1" fillId="2" borderId="15" xfId="0" applyNumberFormat="1" applyFont="1" applyFill="1" applyBorder="1" applyAlignment="1"/>
    <xf numFmtId="49" fontId="7" fillId="3" borderId="10" xfId="0" applyNumberFormat="1" applyFont="1" applyFill="1" applyBorder="1" applyAlignment="1">
      <alignment horizontal="center" vertical="center"/>
    </xf>
    <xf numFmtId="49" fontId="7" fillId="3" borderId="10" xfId="0" applyNumberFormat="1" applyFont="1" applyFill="1" applyBorder="1" applyAlignment="1">
      <alignment horizontal="center" vertical="center" wrapText="1"/>
    </xf>
    <xf numFmtId="0" fontId="1" fillId="0" borderId="19" xfId="0" applyNumberFormat="1" applyFont="1" applyBorder="1" applyAlignment="1"/>
    <xf numFmtId="0" fontId="1" fillId="2" borderId="15" xfId="0" applyFont="1" applyFill="1" applyBorder="1" applyAlignment="1">
      <alignment horizontal="center"/>
    </xf>
    <xf numFmtId="49" fontId="2" fillId="3" borderId="16" xfId="0" applyNumberFormat="1" applyFont="1" applyFill="1" applyBorder="1" applyAlignment="1">
      <alignment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vertical="center"/>
    </xf>
    <xf numFmtId="3" fontId="2" fillId="3" borderId="16" xfId="0" applyNumberFormat="1" applyFont="1" applyFill="1" applyBorder="1" applyAlignment="1">
      <alignment vertical="center"/>
    </xf>
    <xf numFmtId="0" fontId="1" fillId="2" borderId="22" xfId="0" applyFont="1" applyFill="1" applyBorder="1" applyAlignment="1"/>
    <xf numFmtId="3" fontId="1" fillId="2" borderId="22" xfId="0" applyNumberFormat="1" applyFont="1" applyFill="1" applyBorder="1" applyAlignment="1"/>
    <xf numFmtId="0" fontId="1" fillId="2" borderId="21" xfId="0" applyFont="1" applyFill="1" applyBorder="1" applyAlignment="1"/>
    <xf numFmtId="49" fontId="7" fillId="5" borderId="23" xfId="0" applyNumberFormat="1" applyFont="1" applyFill="1" applyBorder="1" applyAlignment="1">
      <alignment vertical="center"/>
    </xf>
    <xf numFmtId="0" fontId="7" fillId="5" borderId="24" xfId="0" applyFont="1" applyFill="1" applyBorder="1" applyAlignment="1">
      <alignment vertical="center"/>
    </xf>
    <xf numFmtId="166" fontId="7" fillId="5" borderId="25" xfId="0" applyNumberFormat="1" applyFont="1" applyFill="1" applyBorder="1" applyAlignment="1">
      <alignment vertical="center"/>
    </xf>
    <xf numFmtId="49" fontId="7" fillId="3" borderId="26" xfId="0" applyNumberFormat="1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166" fontId="7" fillId="3" borderId="27" xfId="0" applyNumberFormat="1" applyFont="1" applyFill="1" applyBorder="1" applyAlignment="1">
      <alignment vertical="center"/>
    </xf>
    <xf numFmtId="49" fontId="7" fillId="5" borderId="26" xfId="0" applyNumberFormat="1" applyFont="1" applyFill="1" applyBorder="1" applyAlignment="1">
      <alignment vertical="center"/>
    </xf>
    <xf numFmtId="0" fontId="7" fillId="5" borderId="12" xfId="0" applyFont="1" applyFill="1" applyBorder="1" applyAlignment="1">
      <alignment vertical="center"/>
    </xf>
    <xf numFmtId="166" fontId="7" fillId="5" borderId="27" xfId="0" applyNumberFormat="1" applyFont="1" applyFill="1" applyBorder="1" applyAlignment="1">
      <alignment vertical="center"/>
    </xf>
    <xf numFmtId="49" fontId="7" fillId="5" borderId="28" xfId="0" applyNumberFormat="1" applyFont="1" applyFill="1" applyBorder="1" applyAlignment="1">
      <alignment vertical="center"/>
    </xf>
    <xf numFmtId="0" fontId="7" fillId="5" borderId="29" xfId="0" applyFont="1" applyFill="1" applyBorder="1" applyAlignment="1">
      <alignment vertical="center"/>
    </xf>
    <xf numFmtId="49" fontId="1" fillId="2" borderId="19" xfId="0" applyNumberFormat="1" applyFont="1" applyFill="1" applyBorder="1" applyAlignment="1">
      <alignment vertical="center"/>
    </xf>
    <xf numFmtId="0" fontId="7" fillId="2" borderId="19" xfId="0" applyFont="1" applyFill="1" applyBorder="1" applyAlignment="1">
      <alignment vertical="center"/>
    </xf>
    <xf numFmtId="166" fontId="7" fillId="2" borderId="19" xfId="0" applyNumberFormat="1" applyFont="1" applyFill="1" applyBorder="1" applyAlignment="1">
      <alignment vertical="center"/>
    </xf>
    <xf numFmtId="0" fontId="1" fillId="2" borderId="19" xfId="0" applyFont="1" applyFill="1" applyBorder="1" applyAlignment="1">
      <alignment vertical="center"/>
    </xf>
    <xf numFmtId="49" fontId="3" fillId="2" borderId="40" xfId="0" applyNumberFormat="1" applyFont="1" applyFill="1" applyBorder="1" applyAlignment="1">
      <alignment vertical="center"/>
    </xf>
    <xf numFmtId="0" fontId="1" fillId="2" borderId="41" xfId="0" applyFont="1" applyFill="1" applyBorder="1" applyAlignment="1"/>
    <xf numFmtId="0" fontId="1" fillId="2" borderId="42" xfId="0" applyFont="1" applyFill="1" applyBorder="1" applyAlignment="1"/>
    <xf numFmtId="49" fontId="1" fillId="2" borderId="43" xfId="0" applyNumberFormat="1" applyFont="1" applyFill="1" applyBorder="1" applyAlignment="1">
      <alignment vertical="center"/>
    </xf>
    <xf numFmtId="0" fontId="1" fillId="2" borderId="19" xfId="0" applyFont="1" applyFill="1" applyBorder="1" applyAlignment="1"/>
    <xf numFmtId="0" fontId="1" fillId="2" borderId="44" xfId="0" applyFont="1" applyFill="1" applyBorder="1" applyAlignment="1"/>
    <xf numFmtId="49" fontId="1" fillId="2" borderId="45" xfId="0" applyNumberFormat="1" applyFont="1" applyFill="1" applyBorder="1" applyAlignment="1">
      <alignment vertical="center"/>
    </xf>
    <xf numFmtId="0" fontId="1" fillId="2" borderId="46" xfId="0" applyFont="1" applyFill="1" applyBorder="1" applyAlignment="1"/>
    <xf numFmtId="0" fontId="1" fillId="2" borderId="47" xfId="0" applyFont="1" applyFill="1" applyBorder="1" applyAlignment="1"/>
    <xf numFmtId="0" fontId="1" fillId="8" borderId="39" xfId="0" applyFont="1" applyFill="1" applyBorder="1" applyAlignment="1"/>
    <xf numFmtId="0" fontId="1" fillId="6" borderId="19" xfId="0" applyFont="1" applyFill="1" applyBorder="1" applyAlignment="1"/>
    <xf numFmtId="49" fontId="3" fillId="7" borderId="30" xfId="0" applyNumberFormat="1" applyFont="1" applyFill="1" applyBorder="1" applyAlignment="1">
      <alignment vertical="center"/>
    </xf>
    <xf numFmtId="49" fontId="3" fillId="7" borderId="20" xfId="0" applyNumberFormat="1" applyFont="1" applyFill="1" applyBorder="1" applyAlignment="1">
      <alignment horizontal="center" vertical="center"/>
    </xf>
    <xf numFmtId="49" fontId="1" fillId="7" borderId="31" xfId="0" applyNumberFormat="1" applyFont="1" applyFill="1" applyBorder="1" applyAlignment="1"/>
    <xf numFmtId="49" fontId="3" fillId="2" borderId="32" xfId="0" applyNumberFormat="1" applyFont="1" applyFill="1" applyBorder="1" applyAlignment="1">
      <alignment vertical="center"/>
    </xf>
    <xf numFmtId="3" fontId="3" fillId="2" borderId="5" xfId="0" applyNumberFormat="1" applyFont="1" applyFill="1" applyBorder="1" applyAlignment="1">
      <alignment vertical="center"/>
    </xf>
    <xf numFmtId="9" fontId="1" fillId="2" borderId="33" xfId="0" applyNumberFormat="1" applyFont="1" applyFill="1" applyBorder="1" applyAlignment="1"/>
    <xf numFmtId="0" fontId="3" fillId="2" borderId="5" xfId="0" applyNumberFormat="1" applyFont="1" applyFill="1" applyBorder="1" applyAlignment="1">
      <alignment vertical="center"/>
    </xf>
    <xf numFmtId="167" fontId="3" fillId="2" borderId="5" xfId="0" applyNumberFormat="1" applyFont="1" applyFill="1" applyBorder="1" applyAlignment="1">
      <alignment vertical="center"/>
    </xf>
    <xf numFmtId="0" fontId="7" fillId="6" borderId="19" xfId="0" applyFont="1" applyFill="1" applyBorder="1" applyAlignment="1">
      <alignment vertical="center"/>
    </xf>
    <xf numFmtId="49" fontId="3" fillId="7" borderId="34" xfId="0" applyNumberFormat="1" applyFont="1" applyFill="1" applyBorder="1" applyAlignment="1">
      <alignment vertical="center"/>
    </xf>
    <xf numFmtId="167" fontId="3" fillId="7" borderId="35" xfId="0" applyNumberFormat="1" applyFont="1" applyFill="1" applyBorder="1" applyAlignment="1">
      <alignment vertical="center"/>
    </xf>
    <xf numFmtId="9" fontId="3" fillId="7" borderId="36" xfId="0" applyNumberFormat="1" applyFont="1" applyFill="1" applyBorder="1" applyAlignment="1">
      <alignment vertical="center"/>
    </xf>
    <xf numFmtId="0" fontId="1" fillId="2" borderId="17" xfId="0" applyFont="1" applyFill="1" applyBorder="1" applyAlignment="1"/>
    <xf numFmtId="0" fontId="7" fillId="8" borderId="18" xfId="0" applyFont="1" applyFill="1" applyBorder="1" applyAlignment="1">
      <alignment vertical="center"/>
    </xf>
    <xf numFmtId="49" fontId="4" fillId="8" borderId="19" xfId="0" applyNumberFormat="1" applyFont="1" applyFill="1" applyBorder="1" applyAlignment="1">
      <alignment vertical="center"/>
    </xf>
    <xf numFmtId="0" fontId="7" fillId="8" borderId="19" xfId="0" applyFont="1" applyFill="1" applyBorder="1" applyAlignment="1">
      <alignment vertical="center"/>
    </xf>
    <xf numFmtId="0" fontId="7" fillId="8" borderId="48" xfId="0" applyFont="1" applyFill="1" applyBorder="1" applyAlignment="1">
      <alignment vertical="center"/>
    </xf>
    <xf numFmtId="0" fontId="7" fillId="6" borderId="18" xfId="0" applyFont="1" applyFill="1" applyBorder="1" applyAlignment="1">
      <alignment vertical="center"/>
    </xf>
    <xf numFmtId="49" fontId="3" fillId="7" borderId="49" xfId="0" applyNumberFormat="1" applyFont="1" applyFill="1" applyBorder="1" applyAlignment="1">
      <alignment vertical="center"/>
    </xf>
    <xf numFmtId="168" fontId="3" fillId="7" borderId="50" xfId="1" applyNumberFormat="1" applyFont="1" applyFill="1" applyBorder="1" applyAlignment="1">
      <alignment vertical="center"/>
    </xf>
    <xf numFmtId="168" fontId="3" fillId="7" borderId="51" xfId="1" applyNumberFormat="1" applyFont="1" applyFill="1" applyBorder="1" applyAlignment="1">
      <alignment vertical="center"/>
    </xf>
    <xf numFmtId="0" fontId="3" fillId="6" borderId="19" xfId="0" applyFont="1" applyFill="1" applyBorder="1" applyAlignment="1">
      <alignment vertical="center"/>
    </xf>
    <xf numFmtId="166" fontId="3" fillId="2" borderId="19" xfId="0" applyNumberFormat="1" applyFont="1" applyFill="1" applyBorder="1" applyAlignment="1">
      <alignment vertical="center"/>
    </xf>
    <xf numFmtId="168" fontId="3" fillId="7" borderId="35" xfId="1" applyNumberFormat="1" applyFont="1" applyFill="1" applyBorder="1" applyAlignment="1">
      <alignment vertical="center"/>
    </xf>
    <xf numFmtId="168" fontId="3" fillId="7" borderId="36" xfId="1" applyNumberFormat="1" applyFont="1" applyFill="1" applyBorder="1" applyAlignment="1">
      <alignment vertical="center"/>
    </xf>
    <xf numFmtId="49" fontId="1" fillId="2" borderId="5" xfId="0" applyNumberFormat="1" applyFont="1" applyFill="1" applyBorder="1" applyAlignment="1"/>
    <xf numFmtId="3" fontId="1" fillId="2" borderId="5" xfId="0" applyNumberFormat="1" applyFont="1" applyFill="1" applyBorder="1" applyAlignment="1">
      <alignment horizontal="right"/>
    </xf>
    <xf numFmtId="0" fontId="1" fillId="2" borderId="5" xfId="0" applyFont="1" applyFill="1" applyBorder="1" applyAlignment="1">
      <alignment horizontal="right"/>
    </xf>
    <xf numFmtId="166" fontId="7" fillId="5" borderId="29" xfId="0" applyNumberFormat="1" applyFont="1" applyFill="1" applyBorder="1" applyAlignment="1">
      <alignment vertical="center"/>
    </xf>
    <xf numFmtId="0" fontId="1" fillId="2" borderId="55" xfId="0" applyFont="1" applyFill="1" applyBorder="1" applyAlignment="1"/>
    <xf numFmtId="0" fontId="1" fillId="2" borderId="56" xfId="0" applyFont="1" applyFill="1" applyBorder="1" applyAlignment="1"/>
    <xf numFmtId="0" fontId="1" fillId="2" borderId="57" xfId="0" applyFont="1" applyFill="1" applyBorder="1" applyAlignment="1">
      <alignment wrapText="1"/>
    </xf>
    <xf numFmtId="14" fontId="1" fillId="2" borderId="57" xfId="0" applyNumberFormat="1" applyFont="1" applyFill="1" applyBorder="1" applyAlignment="1"/>
    <xf numFmtId="49" fontId="7" fillId="3" borderId="54" xfId="0" applyNumberFormat="1" applyFont="1" applyFill="1" applyBorder="1" applyAlignment="1">
      <alignment vertical="center" wrapText="1"/>
    </xf>
    <xf numFmtId="49" fontId="1" fillId="2" borderId="54" xfId="0" applyNumberFormat="1" applyFont="1" applyFill="1" applyBorder="1" applyAlignment="1">
      <alignment vertical="center" wrapText="1"/>
    </xf>
    <xf numFmtId="0" fontId="1" fillId="2" borderId="5" xfId="0" applyNumberFormat="1" applyFont="1" applyFill="1" applyBorder="1" applyAlignment="1">
      <alignment horizontal="center" wrapText="1"/>
    </xf>
    <xf numFmtId="0" fontId="2" fillId="3" borderId="12" xfId="0" applyFont="1" applyFill="1" applyBorder="1" applyAlignment="1">
      <alignment horizontal="right" vertical="center"/>
    </xf>
    <xf numFmtId="3" fontId="2" fillId="3" borderId="12" xfId="0" applyNumberFormat="1" applyFont="1" applyFill="1" applyBorder="1" applyAlignment="1">
      <alignment horizontal="right" vertical="center"/>
    </xf>
    <xf numFmtId="49" fontId="1" fillId="2" borderId="54" xfId="0" applyNumberFormat="1" applyFont="1" applyFill="1" applyBorder="1" applyAlignment="1">
      <alignment horizontal="left"/>
    </xf>
    <xf numFmtId="49" fontId="1" fillId="2" borderId="54" xfId="0" applyNumberFormat="1" applyFont="1" applyFill="1" applyBorder="1" applyAlignment="1">
      <alignment horizontal="left" vertical="center" wrapText="1"/>
    </xf>
    <xf numFmtId="49" fontId="1" fillId="2" borderId="54" xfId="0" applyNumberFormat="1" applyFont="1" applyFill="1" applyBorder="1" applyAlignment="1">
      <alignment horizontal="left" wrapText="1"/>
    </xf>
    <xf numFmtId="14" fontId="1" fillId="2" borderId="54" xfId="0" applyNumberFormat="1" applyFont="1" applyFill="1" applyBorder="1" applyAlignment="1">
      <alignment horizontal="left"/>
    </xf>
    <xf numFmtId="169" fontId="1" fillId="2" borderId="5" xfId="0" applyNumberFormat="1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right" vertical="center"/>
    </xf>
    <xf numFmtId="3" fontId="2" fillId="3" borderId="5" xfId="0" applyNumberFormat="1" applyFont="1" applyFill="1" applyBorder="1" applyAlignment="1">
      <alignment horizontal="right" vertical="center"/>
    </xf>
    <xf numFmtId="49" fontId="4" fillId="8" borderId="37" xfId="0" applyNumberFormat="1" applyFont="1" applyFill="1" applyBorder="1" applyAlignment="1">
      <alignment vertical="center"/>
    </xf>
    <xf numFmtId="0" fontId="3" fillId="8" borderId="38" xfId="0" applyFont="1" applyFill="1" applyBorder="1" applyAlignment="1">
      <alignment vertical="center"/>
    </xf>
    <xf numFmtId="49" fontId="1" fillId="2" borderId="5" xfId="0" applyNumberFormat="1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49" fontId="2" fillId="3" borderId="5" xfId="0" applyNumberFormat="1" applyFont="1" applyFill="1" applyBorder="1" applyAlignment="1">
      <alignment wrapText="1"/>
    </xf>
    <xf numFmtId="0" fontId="2" fillId="4" borderId="5" xfId="0" applyFont="1" applyFill="1" applyBorder="1" applyAlignment="1">
      <alignment wrapText="1"/>
    </xf>
    <xf numFmtId="49" fontId="1" fillId="2" borderId="5" xfId="0" applyNumberFormat="1" applyFont="1" applyFill="1" applyBorder="1" applyAlignment="1"/>
    <xf numFmtId="0" fontId="1" fillId="2" borderId="5" xfId="0" applyFont="1" applyFill="1" applyBorder="1" applyAlignment="1"/>
    <xf numFmtId="49" fontId="8" fillId="3" borderId="5" xfId="0" applyNumberFormat="1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1" fontId="1" fillId="2" borderId="52" xfId="0" applyNumberFormat="1" applyFont="1" applyFill="1" applyBorder="1" applyAlignment="1">
      <alignment horizontal="justify" wrapText="1"/>
    </xf>
    <xf numFmtId="1" fontId="1" fillId="2" borderId="53" xfId="0" applyNumberFormat="1" applyFont="1" applyFill="1" applyBorder="1" applyAlignment="1">
      <alignment horizontal="justify" wrapText="1"/>
    </xf>
  </cellXfs>
  <cellStyles count="2">
    <cellStyle name="Millares" xfId="1" builtinId="3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316230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0"/>
  <sheetViews>
    <sheetView showGridLines="0" tabSelected="1" topLeftCell="A13" zoomScaleNormal="100" workbookViewId="0">
      <selection activeCell="J42" sqref="J42"/>
    </sheetView>
  </sheetViews>
  <sheetFormatPr baseColWidth="10" defaultColWidth="10.85546875" defaultRowHeight="11.25" customHeight="1" x14ac:dyDescent="0.25"/>
  <cols>
    <col min="1" max="1" width="6.7109375" style="23" customWidth="1"/>
    <col min="2" max="3" width="21.5703125" style="23" customWidth="1"/>
    <col min="4" max="4" width="10.7109375" style="23" bestFit="1" customWidth="1"/>
    <col min="5" max="5" width="15.140625" style="23" customWidth="1"/>
    <col min="6" max="6" width="9.7109375" style="23" bestFit="1" customWidth="1"/>
    <col min="7" max="7" width="9.140625" style="23" bestFit="1" customWidth="1"/>
    <col min="8" max="255" width="10.85546875" style="23" customWidth="1"/>
    <col min="256" max="16384" width="10.85546875" style="24"/>
  </cols>
  <sheetData>
    <row r="1" spans="1:7" ht="15" customHeight="1" x14ac:dyDescent="0.25">
      <c r="A1" s="22"/>
      <c r="B1" s="22"/>
      <c r="C1" s="22"/>
      <c r="D1" s="22"/>
      <c r="E1" s="22"/>
      <c r="F1" s="22"/>
      <c r="G1" s="22"/>
    </row>
    <row r="2" spans="1:7" ht="15" customHeight="1" x14ac:dyDescent="0.25">
      <c r="A2" s="22"/>
      <c r="B2" s="22"/>
      <c r="C2" s="22"/>
      <c r="D2" s="22"/>
      <c r="E2" s="22"/>
      <c r="F2" s="22"/>
      <c r="G2" s="22"/>
    </row>
    <row r="3" spans="1:7" ht="15" customHeight="1" x14ac:dyDescent="0.25">
      <c r="A3" s="22"/>
      <c r="B3" s="22"/>
      <c r="C3" s="22"/>
      <c r="D3" s="22"/>
      <c r="E3" s="22"/>
      <c r="F3" s="22"/>
      <c r="G3" s="22"/>
    </row>
    <row r="4" spans="1:7" ht="15" customHeight="1" x14ac:dyDescent="0.25">
      <c r="A4" s="22"/>
      <c r="B4" s="22"/>
      <c r="C4" s="22"/>
      <c r="D4" s="22"/>
      <c r="E4" s="22"/>
      <c r="F4" s="22"/>
      <c r="G4" s="22"/>
    </row>
    <row r="5" spans="1:7" ht="15" customHeight="1" x14ac:dyDescent="0.25">
      <c r="A5" s="22"/>
      <c r="B5" s="22"/>
      <c r="C5" s="22"/>
      <c r="D5" s="22"/>
      <c r="E5" s="22"/>
      <c r="F5" s="22"/>
      <c r="G5" s="22"/>
    </row>
    <row r="6" spans="1:7" ht="15" customHeight="1" x14ac:dyDescent="0.25">
      <c r="A6" s="22"/>
      <c r="B6" s="22"/>
      <c r="C6" s="22"/>
      <c r="D6" s="22"/>
      <c r="E6" s="22"/>
      <c r="F6" s="22"/>
      <c r="G6" s="22"/>
    </row>
    <row r="7" spans="1:7" ht="15" customHeight="1" x14ac:dyDescent="0.25">
      <c r="A7" s="22"/>
      <c r="B7" s="22"/>
      <c r="C7" s="22"/>
      <c r="D7" s="22"/>
      <c r="E7" s="22"/>
      <c r="F7" s="22"/>
      <c r="G7" s="22"/>
    </row>
    <row r="8" spans="1:7" ht="12.75" x14ac:dyDescent="0.25">
      <c r="A8" s="22"/>
      <c r="B8" s="116"/>
      <c r="C8" s="116"/>
      <c r="D8" s="22"/>
      <c r="E8" s="25"/>
      <c r="F8" s="25"/>
      <c r="G8" s="25"/>
    </row>
    <row r="9" spans="1:7" ht="12.75" x14ac:dyDescent="0.25">
      <c r="A9" s="59"/>
      <c r="B9" s="119" t="s">
        <v>0</v>
      </c>
      <c r="C9" s="124" t="s">
        <v>87</v>
      </c>
      <c r="D9" s="115"/>
      <c r="E9" s="135" t="s">
        <v>81</v>
      </c>
      <c r="F9" s="136"/>
      <c r="G9" s="14">
        <v>300</v>
      </c>
    </row>
    <row r="10" spans="1:7" ht="12.75" x14ac:dyDescent="0.25">
      <c r="A10" s="59"/>
      <c r="B10" s="120" t="s">
        <v>1</v>
      </c>
      <c r="C10" s="125" t="s">
        <v>88</v>
      </c>
      <c r="D10" s="115"/>
      <c r="E10" s="133" t="s">
        <v>2</v>
      </c>
      <c r="F10" s="134"/>
      <c r="G10" s="1" t="s">
        <v>79</v>
      </c>
    </row>
    <row r="11" spans="1:7" ht="12.75" x14ac:dyDescent="0.25">
      <c r="A11" s="59"/>
      <c r="B11" s="120" t="s">
        <v>3</v>
      </c>
      <c r="C11" s="124" t="s">
        <v>89</v>
      </c>
      <c r="D11" s="115"/>
      <c r="E11" s="133" t="s">
        <v>90</v>
      </c>
      <c r="F11" s="134"/>
      <c r="G11" s="14">
        <v>20000</v>
      </c>
    </row>
    <row r="12" spans="1:7" ht="12.75" x14ac:dyDescent="0.25">
      <c r="A12" s="59"/>
      <c r="B12" s="120" t="s">
        <v>4</v>
      </c>
      <c r="C12" s="126" t="s">
        <v>62</v>
      </c>
      <c r="D12" s="115"/>
      <c r="E12" s="141" t="s">
        <v>5</v>
      </c>
      <c r="F12" s="142"/>
      <c r="G12" s="3">
        <f>(G9*G11)</f>
        <v>6000000</v>
      </c>
    </row>
    <row r="13" spans="1:7" ht="12.75" x14ac:dyDescent="0.25">
      <c r="A13" s="59"/>
      <c r="B13" s="120" t="s">
        <v>6</v>
      </c>
      <c r="C13" s="124" t="s">
        <v>63</v>
      </c>
      <c r="D13" s="115"/>
      <c r="E13" s="133" t="s">
        <v>7</v>
      </c>
      <c r="F13" s="134"/>
      <c r="G13" s="1" t="s">
        <v>65</v>
      </c>
    </row>
    <row r="14" spans="1:7" ht="12.75" x14ac:dyDescent="0.25">
      <c r="A14" s="59"/>
      <c r="B14" s="120" t="s">
        <v>8</v>
      </c>
      <c r="C14" s="124" t="s">
        <v>64</v>
      </c>
      <c r="D14" s="115"/>
      <c r="E14" s="133" t="s">
        <v>9</v>
      </c>
      <c r="F14" s="134"/>
      <c r="G14" s="1" t="s">
        <v>79</v>
      </c>
    </row>
    <row r="15" spans="1:7" ht="25.5" x14ac:dyDescent="0.25">
      <c r="A15" s="59"/>
      <c r="B15" s="120" t="s">
        <v>10</v>
      </c>
      <c r="C15" s="127">
        <v>44713</v>
      </c>
      <c r="D15" s="115"/>
      <c r="E15" s="137" t="s">
        <v>11</v>
      </c>
      <c r="F15" s="138"/>
      <c r="G15" s="2" t="s">
        <v>108</v>
      </c>
    </row>
    <row r="16" spans="1:7" ht="12.75" x14ac:dyDescent="0.25">
      <c r="A16" s="22"/>
      <c r="B16" s="117"/>
      <c r="C16" s="118"/>
      <c r="D16" s="25"/>
      <c r="E16" s="27"/>
      <c r="F16" s="27"/>
      <c r="G16" s="28"/>
    </row>
    <row r="17" spans="1:7" ht="12.75" x14ac:dyDescent="0.25">
      <c r="A17" s="29"/>
      <c r="B17" s="139" t="s">
        <v>12</v>
      </c>
      <c r="C17" s="140"/>
      <c r="D17" s="140"/>
      <c r="E17" s="140"/>
      <c r="F17" s="140"/>
      <c r="G17" s="140"/>
    </row>
    <row r="18" spans="1:7" ht="12.75" x14ac:dyDescent="0.25">
      <c r="A18" s="22"/>
      <c r="B18" s="30"/>
      <c r="C18" s="31"/>
      <c r="D18" s="31"/>
      <c r="E18" s="31"/>
      <c r="F18" s="32"/>
      <c r="G18" s="32"/>
    </row>
    <row r="19" spans="1:7" ht="12.75" x14ac:dyDescent="0.25">
      <c r="A19" s="26"/>
      <c r="B19" s="33" t="s">
        <v>13</v>
      </c>
      <c r="C19" s="34"/>
      <c r="D19" s="35"/>
      <c r="E19" s="35"/>
      <c r="F19" s="35"/>
      <c r="G19" s="35"/>
    </row>
    <row r="20" spans="1:7" ht="25.5" x14ac:dyDescent="0.25">
      <c r="A20" s="29"/>
      <c r="B20" s="36" t="s">
        <v>14</v>
      </c>
      <c r="C20" s="36" t="s">
        <v>15</v>
      </c>
      <c r="D20" s="36" t="s">
        <v>16</v>
      </c>
      <c r="E20" s="36" t="s">
        <v>17</v>
      </c>
      <c r="F20" s="36" t="s">
        <v>18</v>
      </c>
      <c r="G20" s="36" t="s">
        <v>19</v>
      </c>
    </row>
    <row r="21" spans="1:7" ht="12.75" customHeight="1" x14ac:dyDescent="0.25">
      <c r="A21" s="29"/>
      <c r="B21" s="19" t="s">
        <v>70</v>
      </c>
      <c r="C21" s="4" t="s">
        <v>20</v>
      </c>
      <c r="D21" s="128">
        <v>0.2</v>
      </c>
      <c r="E21" s="2" t="s">
        <v>71</v>
      </c>
      <c r="F21" s="3">
        <v>25000</v>
      </c>
      <c r="G21" s="3">
        <f>+F21*D21</f>
        <v>5000</v>
      </c>
    </row>
    <row r="22" spans="1:7" ht="12.75" customHeight="1" x14ac:dyDescent="0.25">
      <c r="A22" s="29"/>
      <c r="B22" s="19" t="s">
        <v>72</v>
      </c>
      <c r="C22" s="4" t="s">
        <v>20</v>
      </c>
      <c r="D22" s="128">
        <v>0.1</v>
      </c>
      <c r="E22" s="2" t="s">
        <v>73</v>
      </c>
      <c r="F22" s="3">
        <v>25000</v>
      </c>
      <c r="G22" s="3">
        <f t="shared" ref="G22:G27" si="0">+F22*D22</f>
        <v>2500</v>
      </c>
    </row>
    <row r="23" spans="1:7" ht="12.75" customHeight="1" x14ac:dyDescent="0.25">
      <c r="A23" s="29"/>
      <c r="B23" s="19" t="s">
        <v>74</v>
      </c>
      <c r="C23" s="4" t="s">
        <v>20</v>
      </c>
      <c r="D23" s="128">
        <v>0.2</v>
      </c>
      <c r="E23" s="2" t="s">
        <v>73</v>
      </c>
      <c r="F23" s="3">
        <v>25000</v>
      </c>
      <c r="G23" s="3">
        <f t="shared" si="0"/>
        <v>5000</v>
      </c>
    </row>
    <row r="24" spans="1:7" ht="14.25" customHeight="1" x14ac:dyDescent="0.25">
      <c r="A24" s="29"/>
      <c r="B24" s="19" t="s">
        <v>75</v>
      </c>
      <c r="C24" s="4" t="s">
        <v>20</v>
      </c>
      <c r="D24" s="128">
        <v>0.2</v>
      </c>
      <c r="E24" s="2" t="s">
        <v>76</v>
      </c>
      <c r="F24" s="3">
        <v>25000</v>
      </c>
      <c r="G24" s="3">
        <f t="shared" si="0"/>
        <v>5000</v>
      </c>
    </row>
    <row r="25" spans="1:7" ht="12.75" customHeight="1" x14ac:dyDescent="0.25">
      <c r="A25" s="29"/>
      <c r="B25" s="19" t="s">
        <v>109</v>
      </c>
      <c r="C25" s="4" t="s">
        <v>20</v>
      </c>
      <c r="D25" s="128">
        <v>0.25</v>
      </c>
      <c r="E25" s="2" t="s">
        <v>77</v>
      </c>
      <c r="F25" s="3">
        <v>25000</v>
      </c>
      <c r="G25" s="3">
        <f t="shared" si="0"/>
        <v>6250</v>
      </c>
    </row>
    <row r="26" spans="1:7" ht="12.75" customHeight="1" x14ac:dyDescent="0.25">
      <c r="A26" s="29"/>
      <c r="B26" s="19" t="s">
        <v>91</v>
      </c>
      <c r="C26" s="4" t="s">
        <v>20</v>
      </c>
      <c r="D26" s="128">
        <v>0.4</v>
      </c>
      <c r="E26" s="2" t="s">
        <v>77</v>
      </c>
      <c r="F26" s="3">
        <v>25000</v>
      </c>
      <c r="G26" s="3">
        <f t="shared" si="0"/>
        <v>10000</v>
      </c>
    </row>
    <row r="27" spans="1:7" ht="12.75" customHeight="1" x14ac:dyDescent="0.25">
      <c r="A27" s="29"/>
      <c r="B27" s="19" t="s">
        <v>78</v>
      </c>
      <c r="C27" s="4" t="s">
        <v>20</v>
      </c>
      <c r="D27" s="128">
        <v>0.5</v>
      </c>
      <c r="E27" s="2" t="s">
        <v>79</v>
      </c>
      <c r="F27" s="3">
        <v>25000</v>
      </c>
      <c r="G27" s="3">
        <f t="shared" si="0"/>
        <v>12500</v>
      </c>
    </row>
    <row r="28" spans="1:7" ht="12.75" x14ac:dyDescent="0.25">
      <c r="A28" s="29"/>
      <c r="B28" s="5" t="s">
        <v>21</v>
      </c>
      <c r="C28" s="6"/>
      <c r="D28" s="6"/>
      <c r="E28" s="129"/>
      <c r="F28" s="129"/>
      <c r="G28" s="130">
        <f>SUM(G21:G27)</f>
        <v>46250</v>
      </c>
    </row>
    <row r="29" spans="1:7" ht="12.75" x14ac:dyDescent="0.25">
      <c r="A29" s="22"/>
      <c r="B29" s="30"/>
      <c r="C29" s="32"/>
      <c r="D29" s="32"/>
      <c r="E29" s="32"/>
      <c r="F29" s="37"/>
      <c r="G29" s="37"/>
    </row>
    <row r="30" spans="1:7" ht="12.75" x14ac:dyDescent="0.25">
      <c r="A30" s="26"/>
      <c r="B30" s="38" t="s">
        <v>22</v>
      </c>
      <c r="C30" s="39"/>
      <c r="D30" s="40"/>
      <c r="E30" s="40"/>
      <c r="F30" s="41"/>
      <c r="G30" s="41"/>
    </row>
    <row r="31" spans="1:7" ht="25.5" x14ac:dyDescent="0.25">
      <c r="A31" s="26"/>
      <c r="B31" s="42" t="s">
        <v>14</v>
      </c>
      <c r="C31" s="43" t="s">
        <v>15</v>
      </c>
      <c r="D31" s="43" t="s">
        <v>16</v>
      </c>
      <c r="E31" s="42" t="s">
        <v>17</v>
      </c>
      <c r="F31" s="43" t="s">
        <v>18</v>
      </c>
      <c r="G31" s="42" t="s">
        <v>19</v>
      </c>
    </row>
    <row r="32" spans="1:7" ht="12.75" x14ac:dyDescent="0.25">
      <c r="A32" s="26"/>
      <c r="B32" s="44"/>
      <c r="C32" s="45"/>
      <c r="D32" s="45"/>
      <c r="E32" s="45"/>
      <c r="F32" s="44"/>
      <c r="G32" s="44"/>
    </row>
    <row r="33" spans="1:11" ht="12.75" x14ac:dyDescent="0.25">
      <c r="A33" s="26"/>
      <c r="B33" s="7" t="s">
        <v>23</v>
      </c>
      <c r="C33" s="8"/>
      <c r="D33" s="8"/>
      <c r="E33" s="8"/>
      <c r="F33" s="9"/>
      <c r="G33" s="9"/>
    </row>
    <row r="34" spans="1:11" ht="12.75" x14ac:dyDescent="0.25">
      <c r="A34" s="22"/>
      <c r="B34" s="46"/>
      <c r="C34" s="47"/>
      <c r="D34" s="47"/>
      <c r="E34" s="47"/>
      <c r="F34" s="48"/>
      <c r="G34" s="48"/>
    </row>
    <row r="35" spans="1:11" ht="12.75" x14ac:dyDescent="0.25">
      <c r="A35" s="26"/>
      <c r="B35" s="38" t="s">
        <v>24</v>
      </c>
      <c r="C35" s="39"/>
      <c r="D35" s="40"/>
      <c r="E35" s="40"/>
      <c r="F35" s="41"/>
      <c r="G35" s="41"/>
    </row>
    <row r="36" spans="1:11" ht="25.5" x14ac:dyDescent="0.25">
      <c r="A36" s="26"/>
      <c r="B36" s="49" t="s">
        <v>14</v>
      </c>
      <c r="C36" s="49" t="s">
        <v>15</v>
      </c>
      <c r="D36" s="49" t="s">
        <v>16</v>
      </c>
      <c r="E36" s="49" t="s">
        <v>17</v>
      </c>
      <c r="F36" s="50" t="s">
        <v>18</v>
      </c>
      <c r="G36" s="49" t="s">
        <v>19</v>
      </c>
    </row>
    <row r="37" spans="1:11" ht="12.75" x14ac:dyDescent="0.25">
      <c r="A37" s="29"/>
      <c r="B37" s="19" t="s">
        <v>26</v>
      </c>
      <c r="C37" s="4" t="s">
        <v>25</v>
      </c>
      <c r="D37" s="121">
        <v>0.1</v>
      </c>
      <c r="E37" s="2" t="s">
        <v>69</v>
      </c>
      <c r="F37" s="3">
        <v>280000</v>
      </c>
      <c r="G37" s="3">
        <f>(D37*F37)</f>
        <v>28000</v>
      </c>
    </row>
    <row r="38" spans="1:11" ht="12.75" x14ac:dyDescent="0.25">
      <c r="A38" s="29"/>
      <c r="B38" s="19" t="s">
        <v>60</v>
      </c>
      <c r="C38" s="4" t="s">
        <v>25</v>
      </c>
      <c r="D38" s="121">
        <v>0.1</v>
      </c>
      <c r="E38" s="2" t="s">
        <v>69</v>
      </c>
      <c r="F38" s="3">
        <v>280000</v>
      </c>
      <c r="G38" s="3">
        <f t="shared" ref="G38:G44" si="1">(D38*F38)</f>
        <v>28000</v>
      </c>
    </row>
    <row r="39" spans="1:11" ht="12.75" x14ac:dyDescent="0.25">
      <c r="A39" s="29"/>
      <c r="B39" s="19" t="s">
        <v>61</v>
      </c>
      <c r="C39" s="4" t="s">
        <v>25</v>
      </c>
      <c r="D39" s="121">
        <v>0.1</v>
      </c>
      <c r="E39" s="2" t="s">
        <v>83</v>
      </c>
      <c r="F39" s="3">
        <v>280000</v>
      </c>
      <c r="G39" s="3">
        <f t="shared" si="1"/>
        <v>28000</v>
      </c>
    </row>
    <row r="40" spans="1:11" ht="12.75" x14ac:dyDescent="0.25">
      <c r="A40" s="29"/>
      <c r="B40" s="19" t="s">
        <v>99</v>
      </c>
      <c r="C40" s="4" t="s">
        <v>25</v>
      </c>
      <c r="D40" s="121">
        <v>0.1</v>
      </c>
      <c r="E40" s="2" t="s">
        <v>83</v>
      </c>
      <c r="F40" s="3">
        <v>72000</v>
      </c>
      <c r="G40" s="3">
        <f t="shared" si="1"/>
        <v>7200</v>
      </c>
    </row>
    <row r="41" spans="1:11" ht="12.75" x14ac:dyDescent="0.25">
      <c r="A41" s="29"/>
      <c r="B41" s="19" t="s">
        <v>66</v>
      </c>
      <c r="C41" s="4" t="s">
        <v>25</v>
      </c>
      <c r="D41" s="121">
        <v>0.1</v>
      </c>
      <c r="E41" s="2" t="s">
        <v>83</v>
      </c>
      <c r="F41" s="3">
        <v>240000</v>
      </c>
      <c r="G41" s="3">
        <f t="shared" si="1"/>
        <v>24000</v>
      </c>
    </row>
    <row r="42" spans="1:11" ht="12.75" x14ac:dyDescent="0.25">
      <c r="A42" s="29"/>
      <c r="B42" s="19" t="s">
        <v>67</v>
      </c>
      <c r="C42" s="4" t="s">
        <v>25</v>
      </c>
      <c r="D42" s="121">
        <v>0.1</v>
      </c>
      <c r="E42" s="2" t="s">
        <v>94</v>
      </c>
      <c r="F42" s="3">
        <v>144000</v>
      </c>
      <c r="G42" s="3">
        <f t="shared" si="1"/>
        <v>14400</v>
      </c>
    </row>
    <row r="43" spans="1:11" ht="12.75" x14ac:dyDescent="0.25">
      <c r="A43" s="29"/>
      <c r="B43" s="19" t="s">
        <v>92</v>
      </c>
      <c r="C43" s="4" t="s">
        <v>25</v>
      </c>
      <c r="D43" s="121">
        <v>0.2</v>
      </c>
      <c r="E43" s="2" t="s">
        <v>94</v>
      </c>
      <c r="F43" s="3">
        <v>144000</v>
      </c>
      <c r="G43" s="3">
        <f t="shared" si="1"/>
        <v>28800</v>
      </c>
    </row>
    <row r="44" spans="1:11" ht="12.75" x14ac:dyDescent="0.25">
      <c r="A44" s="29"/>
      <c r="B44" s="19" t="s">
        <v>80</v>
      </c>
      <c r="C44" s="4" t="s">
        <v>25</v>
      </c>
      <c r="D44" s="121">
        <v>0.2</v>
      </c>
      <c r="E44" s="2" t="s">
        <v>95</v>
      </c>
      <c r="F44" s="3">
        <v>360000</v>
      </c>
      <c r="G44" s="3">
        <f t="shared" si="1"/>
        <v>72000</v>
      </c>
    </row>
    <row r="45" spans="1:11" ht="12.75" x14ac:dyDescent="0.25">
      <c r="A45" s="26"/>
      <c r="B45" s="7" t="s">
        <v>27</v>
      </c>
      <c r="C45" s="8"/>
      <c r="D45" s="8"/>
      <c r="E45" s="122"/>
      <c r="F45" s="122"/>
      <c r="G45" s="123">
        <f>SUM(G37:G44)</f>
        <v>230400</v>
      </c>
    </row>
    <row r="46" spans="1:11" ht="12.75" x14ac:dyDescent="0.25">
      <c r="A46" s="22"/>
      <c r="B46" s="46"/>
      <c r="C46" s="47"/>
      <c r="D46" s="47"/>
      <c r="E46" s="47"/>
      <c r="F46" s="48"/>
      <c r="G46" s="48"/>
    </row>
    <row r="47" spans="1:11" ht="12.75" x14ac:dyDescent="0.25">
      <c r="A47" s="26"/>
      <c r="B47" s="38" t="s">
        <v>28</v>
      </c>
      <c r="C47" s="39"/>
      <c r="D47" s="40"/>
      <c r="E47" s="40"/>
      <c r="F47" s="41"/>
      <c r="G47" s="41"/>
    </row>
    <row r="48" spans="1:11" ht="25.5" x14ac:dyDescent="0.25">
      <c r="A48" s="26"/>
      <c r="B48" s="50" t="s">
        <v>29</v>
      </c>
      <c r="C48" s="50" t="s">
        <v>30</v>
      </c>
      <c r="D48" s="50" t="s">
        <v>31</v>
      </c>
      <c r="E48" s="50" t="s">
        <v>17</v>
      </c>
      <c r="F48" s="50" t="s">
        <v>18</v>
      </c>
      <c r="G48" s="50" t="s">
        <v>19</v>
      </c>
      <c r="K48" s="51"/>
    </row>
    <row r="49" spans="1:11" ht="12.75" x14ac:dyDescent="0.25">
      <c r="A49" s="29"/>
      <c r="B49" s="11" t="s">
        <v>32</v>
      </c>
      <c r="C49" s="12"/>
      <c r="D49" s="12"/>
      <c r="E49" s="18"/>
      <c r="F49" s="12"/>
      <c r="G49" s="12"/>
      <c r="K49" s="51"/>
    </row>
    <row r="50" spans="1:11" ht="12.75" x14ac:dyDescent="0.25">
      <c r="A50" s="29"/>
      <c r="B50" s="20" t="s">
        <v>33</v>
      </c>
      <c r="C50" s="13" t="s">
        <v>36</v>
      </c>
      <c r="D50" s="14">
        <v>2600</v>
      </c>
      <c r="E50" s="1" t="s">
        <v>69</v>
      </c>
      <c r="F50" s="112">
        <v>600</v>
      </c>
      <c r="G50" s="112">
        <f>(D50*F50)</f>
        <v>1560000</v>
      </c>
    </row>
    <row r="51" spans="1:11" ht="12.75" x14ac:dyDescent="0.25">
      <c r="A51" s="29"/>
      <c r="B51" s="15" t="s">
        <v>34</v>
      </c>
      <c r="C51" s="16"/>
      <c r="D51" s="14"/>
      <c r="E51" s="113"/>
      <c r="F51" s="112"/>
      <c r="G51" s="112"/>
    </row>
    <row r="52" spans="1:11" ht="12.75" x14ac:dyDescent="0.25">
      <c r="A52" s="29"/>
      <c r="B52" s="20" t="s">
        <v>93</v>
      </c>
      <c r="C52" s="13" t="s">
        <v>35</v>
      </c>
      <c r="D52" s="14">
        <v>1200</v>
      </c>
      <c r="E52" s="1" t="s">
        <v>83</v>
      </c>
      <c r="F52" s="112">
        <v>1158</v>
      </c>
      <c r="G52" s="112">
        <f t="shared" ref="G52:G63" si="2">(D52*F52)</f>
        <v>1389600</v>
      </c>
    </row>
    <row r="53" spans="1:11" ht="12.75" x14ac:dyDescent="0.25">
      <c r="A53" s="29"/>
      <c r="B53" s="20" t="s">
        <v>100</v>
      </c>
      <c r="C53" s="13" t="s">
        <v>36</v>
      </c>
      <c r="D53" s="14">
        <v>400</v>
      </c>
      <c r="E53" s="1" t="s">
        <v>83</v>
      </c>
      <c r="F53" s="112">
        <v>850</v>
      </c>
      <c r="G53" s="112">
        <f t="shared" si="2"/>
        <v>340000</v>
      </c>
    </row>
    <row r="54" spans="1:11" ht="12.75" x14ac:dyDescent="0.25">
      <c r="A54" s="29"/>
      <c r="B54" s="20" t="s">
        <v>68</v>
      </c>
      <c r="C54" s="13" t="s">
        <v>36</v>
      </c>
      <c r="D54" s="14">
        <v>1000</v>
      </c>
      <c r="E54" s="1" t="s">
        <v>83</v>
      </c>
      <c r="F54" s="112">
        <v>118</v>
      </c>
      <c r="G54" s="112">
        <f t="shared" si="2"/>
        <v>118000</v>
      </c>
    </row>
    <row r="55" spans="1:11" ht="12.75" x14ac:dyDescent="0.25">
      <c r="A55" s="29"/>
      <c r="B55" s="15" t="s">
        <v>37</v>
      </c>
      <c r="C55" s="16"/>
      <c r="D55" s="14"/>
      <c r="E55" s="113"/>
      <c r="F55" s="112"/>
      <c r="G55" s="112"/>
    </row>
    <row r="56" spans="1:11" ht="12.75" x14ac:dyDescent="0.25">
      <c r="A56" s="29"/>
      <c r="B56" s="20" t="s">
        <v>102</v>
      </c>
      <c r="C56" s="16" t="s">
        <v>82</v>
      </c>
      <c r="D56" s="14">
        <v>1.5</v>
      </c>
      <c r="E56" s="113" t="s">
        <v>69</v>
      </c>
      <c r="F56" s="112">
        <v>13500</v>
      </c>
      <c r="G56" s="112">
        <f t="shared" si="2"/>
        <v>20250</v>
      </c>
    </row>
    <row r="57" spans="1:11" ht="12.75" x14ac:dyDescent="0.25">
      <c r="A57" s="29"/>
      <c r="B57" s="20" t="s">
        <v>103</v>
      </c>
      <c r="C57" s="16" t="s">
        <v>82</v>
      </c>
      <c r="D57" s="14">
        <v>1</v>
      </c>
      <c r="E57" s="113" t="s">
        <v>94</v>
      </c>
      <c r="F57" s="112">
        <v>37200</v>
      </c>
      <c r="G57" s="112">
        <f t="shared" si="2"/>
        <v>37200</v>
      </c>
    </row>
    <row r="58" spans="1:11" ht="12.75" x14ac:dyDescent="0.25">
      <c r="A58" s="29"/>
      <c r="B58" s="15" t="s">
        <v>101</v>
      </c>
      <c r="C58" s="16"/>
      <c r="D58" s="14"/>
      <c r="E58" s="113"/>
      <c r="F58" s="112"/>
      <c r="G58" s="112"/>
    </row>
    <row r="59" spans="1:11" ht="12.75" x14ac:dyDescent="0.25">
      <c r="A59" s="29"/>
      <c r="B59" s="20" t="s">
        <v>104</v>
      </c>
      <c r="C59" s="13" t="s">
        <v>82</v>
      </c>
      <c r="D59" s="14">
        <v>1.3</v>
      </c>
      <c r="E59" s="1" t="s">
        <v>94</v>
      </c>
      <c r="F59" s="112">
        <v>15600</v>
      </c>
      <c r="G59" s="112">
        <f t="shared" si="2"/>
        <v>20280</v>
      </c>
    </row>
    <row r="60" spans="1:11" ht="12.75" x14ac:dyDescent="0.25">
      <c r="A60" s="29"/>
      <c r="B60" s="111" t="s">
        <v>105</v>
      </c>
      <c r="C60" s="13" t="s">
        <v>35</v>
      </c>
      <c r="D60" s="14">
        <v>1.5</v>
      </c>
      <c r="E60" s="1" t="s">
        <v>94</v>
      </c>
      <c r="F60" s="112">
        <v>33060</v>
      </c>
      <c r="G60" s="112">
        <f t="shared" si="2"/>
        <v>49590</v>
      </c>
    </row>
    <row r="61" spans="1:11" ht="12.75" x14ac:dyDescent="0.25">
      <c r="A61" s="29"/>
      <c r="B61" s="15" t="s">
        <v>38</v>
      </c>
      <c r="C61" s="16"/>
      <c r="D61" s="14"/>
      <c r="E61" s="113"/>
      <c r="F61" s="112"/>
      <c r="G61" s="112"/>
    </row>
    <row r="62" spans="1:11" ht="12.75" x14ac:dyDescent="0.25">
      <c r="A62" s="29"/>
      <c r="B62" s="111" t="s">
        <v>107</v>
      </c>
      <c r="C62" s="13" t="s">
        <v>82</v>
      </c>
      <c r="D62" s="14">
        <v>0.2</v>
      </c>
      <c r="E62" s="1" t="s">
        <v>94</v>
      </c>
      <c r="F62" s="112">
        <v>105000</v>
      </c>
      <c r="G62" s="112">
        <f t="shared" si="2"/>
        <v>21000</v>
      </c>
    </row>
    <row r="63" spans="1:11" ht="12.75" x14ac:dyDescent="0.25">
      <c r="A63" s="29"/>
      <c r="B63" s="111" t="s">
        <v>106</v>
      </c>
      <c r="C63" s="13" t="s">
        <v>82</v>
      </c>
      <c r="D63" s="14">
        <v>0.2</v>
      </c>
      <c r="E63" s="1" t="s">
        <v>94</v>
      </c>
      <c r="F63" s="112">
        <v>45300</v>
      </c>
      <c r="G63" s="112">
        <f t="shared" si="2"/>
        <v>9060</v>
      </c>
    </row>
    <row r="64" spans="1:11" ht="12.75" x14ac:dyDescent="0.25">
      <c r="A64" s="26"/>
      <c r="B64" s="7" t="s">
        <v>39</v>
      </c>
      <c r="C64" s="8"/>
      <c r="D64" s="8"/>
      <c r="E64" s="8"/>
      <c r="F64" s="9"/>
      <c r="G64" s="10">
        <f>SUM(G49:G63)</f>
        <v>3564980</v>
      </c>
    </row>
    <row r="65" spans="1:7" ht="12.75" x14ac:dyDescent="0.25">
      <c r="A65" s="22"/>
      <c r="B65" s="46"/>
      <c r="C65" s="47"/>
      <c r="D65" s="47"/>
      <c r="E65" s="52"/>
      <c r="F65" s="48"/>
      <c r="G65" s="48"/>
    </row>
    <row r="66" spans="1:7" ht="12.75" x14ac:dyDescent="0.25">
      <c r="A66" s="26"/>
      <c r="B66" s="38" t="s">
        <v>40</v>
      </c>
      <c r="C66" s="39"/>
      <c r="D66" s="40"/>
      <c r="E66" s="40"/>
      <c r="F66" s="41"/>
      <c r="G66" s="41"/>
    </row>
    <row r="67" spans="1:7" ht="25.5" x14ac:dyDescent="0.25">
      <c r="A67" s="26"/>
      <c r="B67" s="49" t="s">
        <v>96</v>
      </c>
      <c r="C67" s="50" t="s">
        <v>30</v>
      </c>
      <c r="D67" s="50" t="s">
        <v>31</v>
      </c>
      <c r="E67" s="49" t="s">
        <v>17</v>
      </c>
      <c r="F67" s="50" t="s">
        <v>18</v>
      </c>
      <c r="G67" s="49" t="s">
        <v>19</v>
      </c>
    </row>
    <row r="68" spans="1:7" ht="13.5" customHeight="1" x14ac:dyDescent="0.25">
      <c r="A68" s="29"/>
      <c r="B68" s="19"/>
      <c r="C68" s="13"/>
      <c r="D68" s="14"/>
      <c r="E68" s="4"/>
      <c r="F68" s="17"/>
      <c r="G68" s="14"/>
    </row>
    <row r="69" spans="1:7" ht="12.75" x14ac:dyDescent="0.25">
      <c r="A69" s="26"/>
      <c r="B69" s="53" t="s">
        <v>41</v>
      </c>
      <c r="C69" s="54"/>
      <c r="D69" s="54"/>
      <c r="E69" s="54"/>
      <c r="F69" s="55"/>
      <c r="G69" s="56"/>
    </row>
    <row r="70" spans="1:7" ht="12.75" x14ac:dyDescent="0.25">
      <c r="A70" s="22"/>
      <c r="B70" s="57"/>
      <c r="C70" s="57"/>
      <c r="D70" s="57"/>
      <c r="E70" s="57"/>
      <c r="F70" s="58"/>
      <c r="G70" s="58"/>
    </row>
    <row r="71" spans="1:7" ht="12.75" x14ac:dyDescent="0.25">
      <c r="A71" s="59"/>
      <c r="B71" s="60" t="s">
        <v>42</v>
      </c>
      <c r="C71" s="61"/>
      <c r="D71" s="61"/>
      <c r="E71" s="61"/>
      <c r="F71" s="61"/>
      <c r="G71" s="62">
        <f>G28+G45+G64+G69</f>
        <v>3841630</v>
      </c>
    </row>
    <row r="72" spans="1:7" ht="12.75" x14ac:dyDescent="0.25">
      <c r="A72" s="59"/>
      <c r="B72" s="63" t="s">
        <v>43</v>
      </c>
      <c r="C72" s="64"/>
      <c r="D72" s="64"/>
      <c r="E72" s="64"/>
      <c r="F72" s="64"/>
      <c r="G72" s="65">
        <f>G71*0.05</f>
        <v>192081.5</v>
      </c>
    </row>
    <row r="73" spans="1:7" ht="12.75" x14ac:dyDescent="0.25">
      <c r="A73" s="59"/>
      <c r="B73" s="66" t="s">
        <v>44</v>
      </c>
      <c r="C73" s="67"/>
      <c r="D73" s="67"/>
      <c r="E73" s="67"/>
      <c r="F73" s="67"/>
      <c r="G73" s="68">
        <f>G72+G71</f>
        <v>4033711.5</v>
      </c>
    </row>
    <row r="74" spans="1:7" ht="12.75" x14ac:dyDescent="0.25">
      <c r="A74" s="59"/>
      <c r="B74" s="63" t="s">
        <v>45</v>
      </c>
      <c r="C74" s="64"/>
      <c r="D74" s="64"/>
      <c r="E74" s="64"/>
      <c r="F74" s="64"/>
      <c r="G74" s="65">
        <f>G12</f>
        <v>6000000</v>
      </c>
    </row>
    <row r="75" spans="1:7" ht="12.75" x14ac:dyDescent="0.25">
      <c r="A75" s="59"/>
      <c r="B75" s="69" t="s">
        <v>46</v>
      </c>
      <c r="C75" s="70"/>
      <c r="D75" s="70"/>
      <c r="E75" s="70"/>
      <c r="F75" s="70"/>
      <c r="G75" s="114">
        <f>G74-G73</f>
        <v>1966288.5</v>
      </c>
    </row>
    <row r="76" spans="1:7" ht="12.75" x14ac:dyDescent="0.25">
      <c r="A76" s="59"/>
      <c r="B76" s="71" t="s">
        <v>85</v>
      </c>
      <c r="C76" s="72"/>
      <c r="D76" s="72"/>
      <c r="E76" s="72"/>
      <c r="F76" s="72"/>
      <c r="G76" s="73"/>
    </row>
    <row r="77" spans="1:7" ht="13.5" thickBot="1" x14ac:dyDescent="0.3">
      <c r="A77" s="59"/>
      <c r="B77" s="74"/>
      <c r="C77" s="72"/>
      <c r="D77" s="72"/>
      <c r="E77" s="72"/>
      <c r="F77" s="72"/>
      <c r="G77" s="73"/>
    </row>
    <row r="78" spans="1:7" ht="12.75" x14ac:dyDescent="0.25">
      <c r="A78" s="59"/>
      <c r="B78" s="75" t="s">
        <v>86</v>
      </c>
      <c r="C78" s="76"/>
      <c r="D78" s="76"/>
      <c r="E78" s="76"/>
      <c r="F78" s="77"/>
      <c r="G78" s="73"/>
    </row>
    <row r="79" spans="1:7" ht="12.75" x14ac:dyDescent="0.25">
      <c r="A79" s="59"/>
      <c r="B79" s="78" t="s">
        <v>47</v>
      </c>
      <c r="C79" s="79"/>
      <c r="D79" s="79"/>
      <c r="E79" s="79"/>
      <c r="F79" s="80"/>
      <c r="G79" s="73"/>
    </row>
    <row r="80" spans="1:7" ht="12.75" x14ac:dyDescent="0.25">
      <c r="A80" s="59"/>
      <c r="B80" s="78" t="s">
        <v>48</v>
      </c>
      <c r="C80" s="79"/>
      <c r="D80" s="79"/>
      <c r="E80" s="79"/>
      <c r="F80" s="80"/>
      <c r="G80" s="73"/>
    </row>
    <row r="81" spans="1:7" ht="12.75" x14ac:dyDescent="0.25">
      <c r="A81" s="59"/>
      <c r="B81" s="78" t="s">
        <v>49</v>
      </c>
      <c r="C81" s="79"/>
      <c r="D81" s="79"/>
      <c r="E81" s="79"/>
      <c r="F81" s="80"/>
      <c r="G81" s="73"/>
    </row>
    <row r="82" spans="1:7" ht="12.75" x14ac:dyDescent="0.25">
      <c r="A82" s="59"/>
      <c r="B82" s="78" t="s">
        <v>97</v>
      </c>
      <c r="C82" s="79"/>
      <c r="D82" s="79"/>
      <c r="E82" s="79"/>
      <c r="F82" s="80"/>
      <c r="G82" s="73"/>
    </row>
    <row r="83" spans="1:7" ht="12.75" x14ac:dyDescent="0.25">
      <c r="A83" s="59"/>
      <c r="B83" s="78" t="s">
        <v>50</v>
      </c>
      <c r="C83" s="79"/>
      <c r="D83" s="79"/>
      <c r="E83" s="79"/>
      <c r="F83" s="80"/>
      <c r="G83" s="73"/>
    </row>
    <row r="84" spans="1:7" ht="13.5" thickBot="1" x14ac:dyDescent="0.3">
      <c r="A84" s="59"/>
      <c r="B84" s="81" t="s">
        <v>51</v>
      </c>
      <c r="C84" s="82"/>
      <c r="D84" s="82"/>
      <c r="E84" s="82"/>
      <c r="F84" s="83"/>
      <c r="G84" s="73"/>
    </row>
    <row r="85" spans="1:7" ht="12.75" x14ac:dyDescent="0.25">
      <c r="A85" s="59"/>
      <c r="B85" s="74"/>
      <c r="C85" s="79"/>
      <c r="D85" s="79"/>
      <c r="E85" s="79"/>
      <c r="F85" s="79"/>
      <c r="G85" s="73"/>
    </row>
    <row r="86" spans="1:7" ht="13.5" thickBot="1" x14ac:dyDescent="0.3">
      <c r="A86" s="59"/>
      <c r="B86" s="131" t="s">
        <v>52</v>
      </c>
      <c r="C86" s="132"/>
      <c r="D86" s="84"/>
      <c r="E86" s="85"/>
      <c r="F86" s="85"/>
      <c r="G86" s="73"/>
    </row>
    <row r="87" spans="1:7" ht="12.75" x14ac:dyDescent="0.25">
      <c r="A87" s="59"/>
      <c r="B87" s="86" t="s">
        <v>96</v>
      </c>
      <c r="C87" s="87" t="s">
        <v>110</v>
      </c>
      <c r="D87" s="88" t="s">
        <v>53</v>
      </c>
      <c r="E87" s="85"/>
      <c r="F87" s="85"/>
      <c r="G87" s="73"/>
    </row>
    <row r="88" spans="1:7" ht="12.75" x14ac:dyDescent="0.25">
      <c r="A88" s="59"/>
      <c r="B88" s="89" t="s">
        <v>54</v>
      </c>
      <c r="C88" s="90">
        <f>+G28</f>
        <v>46250</v>
      </c>
      <c r="D88" s="91">
        <f>(C88/C94)</f>
        <v>1.146586710527017E-2</v>
      </c>
      <c r="E88" s="85"/>
      <c r="F88" s="85"/>
      <c r="G88" s="73"/>
    </row>
    <row r="89" spans="1:7" ht="12.75" x14ac:dyDescent="0.25">
      <c r="A89" s="59"/>
      <c r="B89" s="89" t="s">
        <v>55</v>
      </c>
      <c r="C89" s="92">
        <f>+G33</f>
        <v>0</v>
      </c>
      <c r="D89" s="91">
        <v>0</v>
      </c>
      <c r="E89" s="85"/>
      <c r="F89" s="85"/>
      <c r="G89" s="73"/>
    </row>
    <row r="90" spans="1:7" ht="12.75" x14ac:dyDescent="0.25">
      <c r="A90" s="59"/>
      <c r="B90" s="89" t="s">
        <v>56</v>
      </c>
      <c r="C90" s="90">
        <f>+G45</f>
        <v>230400</v>
      </c>
      <c r="D90" s="91">
        <f>(C90/C94)</f>
        <v>5.7118611482254E-2</v>
      </c>
      <c r="E90" s="85"/>
      <c r="F90" s="85"/>
      <c r="G90" s="73"/>
    </row>
    <row r="91" spans="1:7" ht="12.75" x14ac:dyDescent="0.25">
      <c r="A91" s="59"/>
      <c r="B91" s="89" t="s">
        <v>29</v>
      </c>
      <c r="C91" s="90">
        <f>+G64</f>
        <v>3564980</v>
      </c>
      <c r="D91" s="91">
        <f>(C91/C94)</f>
        <v>0.88379647379342818</v>
      </c>
      <c r="E91" s="85"/>
      <c r="F91" s="85"/>
      <c r="G91" s="73"/>
    </row>
    <row r="92" spans="1:7" ht="12.75" x14ac:dyDescent="0.25">
      <c r="A92" s="59"/>
      <c r="B92" s="89" t="s">
        <v>57</v>
      </c>
      <c r="C92" s="93">
        <f>+G69</f>
        <v>0</v>
      </c>
      <c r="D92" s="91">
        <f>(C92/C94)</f>
        <v>0</v>
      </c>
      <c r="E92" s="94"/>
      <c r="F92" s="94"/>
      <c r="G92" s="73"/>
    </row>
    <row r="93" spans="1:7" ht="12.75" x14ac:dyDescent="0.25">
      <c r="A93" s="59"/>
      <c r="B93" s="89" t="s">
        <v>58</v>
      </c>
      <c r="C93" s="93">
        <f>+G72</f>
        <v>192081.5</v>
      </c>
      <c r="D93" s="91">
        <f>(C93/C94)</f>
        <v>4.7619047619047616E-2</v>
      </c>
      <c r="E93" s="94"/>
      <c r="F93" s="94"/>
      <c r="G93" s="73"/>
    </row>
    <row r="94" spans="1:7" ht="13.5" thickBot="1" x14ac:dyDescent="0.3">
      <c r="A94" s="59"/>
      <c r="B94" s="95" t="s">
        <v>111</v>
      </c>
      <c r="C94" s="96">
        <f>SUM(C88:C93)</f>
        <v>4033711.5</v>
      </c>
      <c r="D94" s="97">
        <f>SUM(D88:D93)</f>
        <v>1</v>
      </c>
      <c r="E94" s="94"/>
      <c r="F94" s="94"/>
      <c r="G94" s="73"/>
    </row>
    <row r="95" spans="1:7" ht="12.75" x14ac:dyDescent="0.25">
      <c r="A95" s="59"/>
      <c r="B95" s="74"/>
      <c r="C95" s="72"/>
      <c r="D95" s="72"/>
      <c r="E95" s="72"/>
      <c r="F95" s="72"/>
      <c r="G95" s="73"/>
    </row>
    <row r="96" spans="1:7" ht="12.75" x14ac:dyDescent="0.25">
      <c r="A96" s="59"/>
      <c r="B96" s="21"/>
      <c r="C96" s="72"/>
      <c r="D96" s="72"/>
      <c r="E96" s="72"/>
      <c r="F96" s="72"/>
      <c r="G96" s="73"/>
    </row>
    <row r="97" spans="1:7" ht="12" customHeight="1" thickBot="1" x14ac:dyDescent="0.3">
      <c r="A97" s="98"/>
      <c r="B97" s="99"/>
      <c r="C97" s="100" t="s">
        <v>59</v>
      </c>
      <c r="D97" s="101"/>
      <c r="E97" s="102"/>
      <c r="F97" s="103"/>
      <c r="G97" s="73"/>
    </row>
    <row r="98" spans="1:7" ht="12" customHeight="1" x14ac:dyDescent="0.25">
      <c r="A98" s="59"/>
      <c r="B98" s="104" t="s">
        <v>112</v>
      </c>
      <c r="C98" s="105">
        <v>250</v>
      </c>
      <c r="D98" s="105">
        <v>300</v>
      </c>
      <c r="E98" s="106">
        <v>350</v>
      </c>
      <c r="F98" s="107"/>
      <c r="G98" s="108"/>
    </row>
    <row r="99" spans="1:7" ht="12.75" customHeight="1" thickBot="1" x14ac:dyDescent="0.3">
      <c r="A99" s="59"/>
      <c r="B99" s="95" t="s">
        <v>84</v>
      </c>
      <c r="C99" s="109">
        <f>(G73/C98)</f>
        <v>16134.846</v>
      </c>
      <c r="D99" s="109">
        <f>(G73/D98)</f>
        <v>13445.705</v>
      </c>
      <c r="E99" s="110">
        <f>(G73/E98)</f>
        <v>11524.89</v>
      </c>
      <c r="F99" s="107"/>
      <c r="G99" s="108"/>
    </row>
    <row r="100" spans="1:7" ht="15.6" customHeight="1" x14ac:dyDescent="0.25">
      <c r="A100" s="59"/>
      <c r="B100" s="71" t="s">
        <v>98</v>
      </c>
      <c r="C100" s="79"/>
      <c r="D100" s="79"/>
      <c r="E100" s="79"/>
      <c r="F100" s="79"/>
      <c r="G100" s="79"/>
    </row>
  </sheetData>
  <mergeCells count="9">
    <mergeCell ref="B86:C86"/>
    <mergeCell ref="E13:F13"/>
    <mergeCell ref="E11:F11"/>
    <mergeCell ref="E10:F10"/>
    <mergeCell ref="E9:F9"/>
    <mergeCell ref="E14:F14"/>
    <mergeCell ref="E15:F15"/>
    <mergeCell ref="B17:G17"/>
    <mergeCell ref="E12:F12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papa secano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dcterms:created xsi:type="dcterms:W3CDTF">2020-11-27T12:49:26Z</dcterms:created>
  <dcterms:modified xsi:type="dcterms:W3CDTF">2022-07-04T19:38:11Z</dcterms:modified>
</cp:coreProperties>
</file>