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ccam\AppData\Local\Temp\Rar$DIa10668.40598\"/>
    </mc:Choice>
  </mc:AlternateContent>
  <xr:revisionPtr revIDLastSave="0" documentId="13_ncr:1_{A3D75B41-961C-4434-B7DA-8E356BF9FE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eñ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1" l="1"/>
  <c r="G48" i="1"/>
  <c r="G46" i="1"/>
  <c r="G45" i="1"/>
  <c r="G44" i="1"/>
  <c r="G43" i="1"/>
  <c r="G41" i="1"/>
  <c r="G49" i="1" s="1"/>
  <c r="G36" i="1"/>
  <c r="G35" i="1"/>
  <c r="G34" i="1"/>
  <c r="G33" i="1"/>
  <c r="G32" i="1"/>
  <c r="G22" i="1"/>
  <c r="G21" i="1"/>
  <c r="G12" i="1"/>
  <c r="G37" i="1" l="1"/>
  <c r="D83" i="1"/>
  <c r="G23" i="1" l="1"/>
  <c r="G54" i="1"/>
  <c r="C76" i="1" l="1"/>
  <c r="G28" i="1"/>
  <c r="C74" i="1" s="1"/>
  <c r="C77" i="1"/>
  <c r="G59" i="1"/>
  <c r="G56" i="1" l="1"/>
  <c r="C73" i="1"/>
  <c r="C75" i="1"/>
  <c r="G57" i="1" l="1"/>
  <c r="G58" i="1" l="1"/>
  <c r="C78" i="1"/>
  <c r="C79" i="1" s="1"/>
  <c r="E84" i="1" l="1"/>
  <c r="C84" i="1"/>
  <c r="D84" i="1"/>
  <c r="G60" i="1"/>
  <c r="D76" i="1"/>
  <c r="D75" i="1"/>
  <c r="D77" i="1"/>
  <c r="D78" i="1"/>
  <c r="D73" i="1"/>
  <c r="D79" i="1" l="1"/>
</calcChain>
</file>

<file path=xl/sharedStrings.xml><?xml version="1.0" encoding="utf-8"?>
<sst xmlns="http://schemas.openxmlformats.org/spreadsheetml/2006/main" count="136" uniqueCount="96">
  <si>
    <t>RUBRO O CULTIVO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</si>
  <si>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</si>
  <si>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</si>
  <si>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</si>
  <si>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</si>
  <si>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</si>
  <si>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</si>
  <si>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</si>
  <si>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</si>
  <si>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</si>
  <si>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</si>
  <si>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</si>
  <si>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</si>
  <si>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</si>
  <si>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</si>
  <si>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</si>
  <si>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</si>
  <si>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</si>
  <si>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</si>
  <si>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</si>
  <si>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</si>
  <si>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</si>
  <si>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</si>
  <si>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</si>
  <si>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</si>
  <si>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</si>
  <si>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</si>
  <si>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</si>
  <si>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</si>
  <si>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</si>
  <si>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</si>
  <si>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</si>
  <si>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</si>
  <si>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</si>
  <si>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</si>
  <si>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</si>
  <si>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</si>
  <si>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</si>
  <si>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</si>
  <si>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</si>
  <si>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</si>
  <si>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</si>
  <si>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</si>
  <si>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</si>
  <si>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</si>
  <si>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</si>
  <si>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</si>
  <si>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</si>
  <si>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</si>
  <si>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</si>
  <si>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</si>
  <si>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</si>
  <si>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</si>
  <si>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</si>
  <si>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</si>
  <si>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</si>
  <si>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</si>
  <si>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ESPECIE</t>
  </si>
  <si>
    <t>Aysén</t>
  </si>
  <si>
    <t>Puerto Aysén</t>
  </si>
  <si>
    <t>JH</t>
  </si>
  <si>
    <t>Papa</t>
  </si>
  <si>
    <t>Desiree</t>
  </si>
  <si>
    <t>Abril</t>
  </si>
  <si>
    <t>MERCADO LOCAL</t>
  </si>
  <si>
    <t>NO HAY</t>
  </si>
  <si>
    <t>RENDIMIENTO (kg/ha.)</t>
  </si>
  <si>
    <t>Siembra</t>
  </si>
  <si>
    <t>Sep-Oct</t>
  </si>
  <si>
    <t>Cosecha</t>
  </si>
  <si>
    <t>Feb-Mar</t>
  </si>
  <si>
    <t>Arado</t>
  </si>
  <si>
    <t>JM</t>
  </si>
  <si>
    <t>Septiembre</t>
  </si>
  <si>
    <t>Rastraje</t>
  </si>
  <si>
    <t>Surcado</t>
  </si>
  <si>
    <t>Aplic. Herbicida</t>
  </si>
  <si>
    <t>Octubre</t>
  </si>
  <si>
    <t>Aporca</t>
  </si>
  <si>
    <t>Noviembre</t>
  </si>
  <si>
    <t>SEMILLA</t>
  </si>
  <si>
    <t>KG</t>
  </si>
  <si>
    <t>FERTILIZANTES</t>
  </si>
  <si>
    <t>Urea</t>
  </si>
  <si>
    <t>SC</t>
  </si>
  <si>
    <t>SFT</t>
  </si>
  <si>
    <t>Azufre</t>
  </si>
  <si>
    <t>Muriato de Potasio</t>
  </si>
  <si>
    <t>Sacos</t>
  </si>
  <si>
    <t>u</t>
  </si>
  <si>
    <t>Traslados Internos</t>
  </si>
  <si>
    <t>SACO</t>
  </si>
  <si>
    <t>Abr-Oct</t>
  </si>
  <si>
    <t>Costo unitario ($/kg) (*)</t>
  </si>
  <si>
    <t>Rendimiento (kg/hà)</t>
  </si>
  <si>
    <t>COSTOS DIRECTOS DE PRODUCCIÓN POR HECTAREA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</si>
</sst>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\ _€_-;\-* #,##0\ _€_-;_-* &quot;-&quot;??\ _€_-;_-@_-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name val="Helvetica Neue"/>
      <family val="2"/>
      <scheme val="minor"/>
    </font>
    <font>
      <sz val="7"/>
      <name val="Calibri"/>
      <family val="2"/>
    </font>
    <font>
      <b/>
      <sz val="7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6" fontId="18" fillId="0" borderId="22" applyFont="0" applyFill="0" applyBorder="0" applyAlignment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3" fillId="3" borderId="15" xfId="0" applyNumberFormat="1" applyFont="1" applyFill="1" applyBorder="1" applyAlignment="1">
      <alignment vertical="center"/>
    </xf>
    <xf numFmtId="0" fontId="19" fillId="0" borderId="59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167" fontId="19" fillId="0" borderId="57" xfId="0" applyNumberFormat="1" applyFont="1" applyFill="1" applyBorder="1" applyAlignment="1">
      <alignment horizontal="right" vertical="center" wrapText="1"/>
    </xf>
    <xf numFmtId="167" fontId="12" fillId="8" borderId="54" xfId="0" applyNumberFormat="1" applyFont="1" applyFill="1" applyBorder="1" applyAlignment="1">
      <alignment vertical="center"/>
    </xf>
    <xf numFmtId="0" fontId="20" fillId="0" borderId="61" xfId="0" applyFont="1" applyFill="1" applyBorder="1" applyAlignment="1">
      <alignment horizontal="right" vertical="center"/>
    </xf>
    <xf numFmtId="0" fontId="20" fillId="0" borderId="61" xfId="0" applyFont="1" applyBorder="1" applyAlignment="1">
      <alignment horizontal="right" vertical="center"/>
    </xf>
    <xf numFmtId="0" fontId="14" fillId="0" borderId="61" xfId="0" applyFont="1" applyBorder="1" applyAlignment="1">
      <alignment horizontal="right" vertical="center"/>
    </xf>
    <xf numFmtId="17" fontId="14" fillId="0" borderId="61" xfId="0" applyNumberFormat="1" applyFont="1" applyBorder="1" applyAlignment="1">
      <alignment horizontal="right" vertical="center"/>
    </xf>
    <xf numFmtId="167" fontId="20" fillId="0" borderId="61" xfId="1" applyNumberFormat="1" applyFont="1" applyBorder="1" applyAlignment="1">
      <alignment horizontal="right" vertical="center" wrapText="1"/>
    </xf>
    <xf numFmtId="0" fontId="20" fillId="0" borderId="61" xfId="0" applyFont="1" applyBorder="1" applyAlignment="1">
      <alignment horizontal="right" vertical="center" wrapText="1"/>
    </xf>
    <xf numFmtId="17" fontId="14" fillId="0" borderId="61" xfId="0" applyNumberFormat="1" applyFont="1" applyBorder="1" applyAlignment="1">
      <alignment horizontal="right" vertical="center" wrapText="1"/>
    </xf>
    <xf numFmtId="0" fontId="14" fillId="0" borderId="61" xfId="0" applyFont="1" applyBorder="1" applyAlignment="1">
      <alignment horizontal="right" vertical="center" wrapText="1"/>
    </xf>
    <xf numFmtId="0" fontId="20" fillId="10" borderId="61" xfId="0" applyFont="1" applyFill="1" applyBorder="1" applyAlignment="1">
      <alignment horizontal="left" vertical="center"/>
    </xf>
    <xf numFmtId="0" fontId="20" fillId="10" borderId="61" xfId="0" applyFont="1" applyFill="1" applyBorder="1" applyAlignment="1">
      <alignment horizontal="center" vertical="center"/>
    </xf>
    <xf numFmtId="0" fontId="21" fillId="10" borderId="61" xfId="0" applyFont="1" applyFill="1" applyBorder="1" applyAlignment="1">
      <alignment horizontal="left" vertical="center"/>
    </xf>
    <xf numFmtId="0" fontId="20" fillId="0" borderId="61" xfId="0" applyFont="1" applyFill="1" applyBorder="1" applyAlignment="1">
      <alignment horizontal="left" vertical="center"/>
    </xf>
    <xf numFmtId="0" fontId="20" fillId="0" borderId="61" xfId="0" applyFont="1" applyFill="1" applyBorder="1" applyAlignment="1">
      <alignment horizontal="center" vertical="center"/>
    </xf>
    <xf numFmtId="3" fontId="14" fillId="10" borderId="61" xfId="0" applyNumberFormat="1" applyFont="1" applyFill="1" applyBorder="1" applyAlignment="1">
      <alignment horizontal="right" vertical="center"/>
    </xf>
    <xf numFmtId="0" fontId="20" fillId="10" borderId="61" xfId="0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3" xfId="1" xr:uid="{00000000-0005-0000-0000-000000000000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5"/>
  <sheetViews>
    <sheetView showGridLines="0" tabSelected="1" topLeftCell="A42" workbookViewId="0">
      <selection activeCell="J10" sqref="J10"/>
    </sheetView>
  </sheetViews>
  <sheetFormatPr baseColWidth="10" defaultColWidth="10.85546875" defaultRowHeight="11.25" customHeight="1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1" t="s">
        <v>61</v>
      </c>
      <c r="D9" s="7"/>
      <c r="E9" s="140" t="s">
        <v>66</v>
      </c>
      <c r="F9" s="141"/>
      <c r="G9" s="125">
        <v>10000</v>
      </c>
    </row>
    <row r="10" spans="1:7" ht="38.25" customHeight="1">
      <c r="A10" s="5"/>
      <c r="B10" s="8" t="s">
        <v>57</v>
      </c>
      <c r="C10" s="122" t="s">
        <v>62</v>
      </c>
      <c r="D10" s="9"/>
      <c r="E10" s="138" t="s">
        <v>1</v>
      </c>
      <c r="F10" s="139"/>
      <c r="G10" s="126" t="s">
        <v>63</v>
      </c>
    </row>
    <row r="11" spans="1:7" ht="18" customHeight="1">
      <c r="A11" s="5"/>
      <c r="B11" s="8" t="s">
        <v>2</v>
      </c>
      <c r="C11" s="122" t="s">
        <v>3</v>
      </c>
      <c r="D11" s="9"/>
      <c r="E11" s="138" t="s">
        <v>4</v>
      </c>
      <c r="F11" s="139"/>
      <c r="G11" s="125">
        <v>600</v>
      </c>
    </row>
    <row r="12" spans="1:7" ht="11.25" customHeight="1">
      <c r="A12" s="5"/>
      <c r="B12" s="8" t="s">
        <v>5</v>
      </c>
      <c r="C12" s="122" t="s">
        <v>58</v>
      </c>
      <c r="D12" s="9"/>
      <c r="E12" s="10" t="s">
        <v>6</v>
      </c>
      <c r="F12" s="11"/>
      <c r="G12" s="125">
        <f>+G9*G11</f>
        <v>6000000</v>
      </c>
    </row>
    <row r="13" spans="1:7" ht="18">
      <c r="A13" s="5"/>
      <c r="B13" s="8" t="s">
        <v>7</v>
      </c>
      <c r="C13" s="121" t="s">
        <v>59</v>
      </c>
      <c r="D13" s="9"/>
      <c r="E13" s="138" t="s">
        <v>8</v>
      </c>
      <c r="F13" s="139"/>
      <c r="G13" s="126" t="s">
        <v>64</v>
      </c>
    </row>
    <row r="14" spans="1:7" ht="13.5" customHeight="1">
      <c r="A14" s="5"/>
      <c r="B14" s="8" t="s">
        <v>9</v>
      </c>
      <c r="C14" s="123" t="s">
        <v>59</v>
      </c>
      <c r="D14" s="9"/>
      <c r="E14" s="138" t="s">
        <v>10</v>
      </c>
      <c r="F14" s="139"/>
      <c r="G14" s="127">
        <v>45017</v>
      </c>
    </row>
    <row r="15" spans="1:7" ht="25.5" customHeight="1">
      <c r="A15" s="5"/>
      <c r="B15" s="8" t="s">
        <v>11</v>
      </c>
      <c r="C15" s="124">
        <v>44713</v>
      </c>
      <c r="D15" s="9"/>
      <c r="E15" s="142" t="s">
        <v>12</v>
      </c>
      <c r="F15" s="143"/>
      <c r="G15" s="128" t="s">
        <v>65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4" t="s">
        <v>95</v>
      </c>
      <c r="C17" s="145"/>
      <c r="D17" s="145"/>
      <c r="E17" s="145"/>
      <c r="F17" s="145"/>
      <c r="G17" s="145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13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>
      <c r="A21" s="17"/>
      <c r="B21" s="129" t="s">
        <v>67</v>
      </c>
      <c r="C21" s="130" t="s">
        <v>60</v>
      </c>
      <c r="D21" s="130">
        <v>5</v>
      </c>
      <c r="E21" s="130" t="s">
        <v>68</v>
      </c>
      <c r="F21" s="125">
        <v>25000</v>
      </c>
      <c r="G21" s="125">
        <f>D21*F21</f>
        <v>125000</v>
      </c>
    </row>
    <row r="22" spans="1:7" ht="12.75" customHeight="1">
      <c r="A22" s="17"/>
      <c r="B22" s="129" t="s">
        <v>69</v>
      </c>
      <c r="C22" s="130" t="s">
        <v>60</v>
      </c>
      <c r="D22" s="130">
        <v>54</v>
      </c>
      <c r="E22" s="130" t="s">
        <v>70</v>
      </c>
      <c r="F22" s="125">
        <v>30000</v>
      </c>
      <c r="G22" s="125">
        <f>D22*F22</f>
        <v>1620000</v>
      </c>
    </row>
    <row r="23" spans="1:7" ht="12" customHeight="1">
      <c r="A23" s="2"/>
      <c r="B23" s="25" t="s">
        <v>20</v>
      </c>
      <c r="C23" s="26"/>
      <c r="D23" s="26"/>
      <c r="E23" s="26"/>
      <c r="F23" s="27"/>
      <c r="G23" s="28">
        <f>+G21+G22</f>
        <v>1745000</v>
      </c>
    </row>
    <row r="24" spans="1:7" ht="12" customHeight="1">
      <c r="A24" s="5"/>
      <c r="B24" s="18"/>
      <c r="C24" s="20"/>
      <c r="D24" s="20"/>
      <c r="E24" s="20"/>
      <c r="F24" s="29"/>
      <c r="G24" s="29"/>
    </row>
    <row r="25" spans="1:7" ht="24" customHeight="1">
      <c r="A25" s="5"/>
      <c r="B25" s="30" t="s">
        <v>21</v>
      </c>
      <c r="C25" s="31"/>
      <c r="D25" s="32"/>
      <c r="E25" s="32"/>
      <c r="F25" s="33"/>
      <c r="G25" s="33"/>
    </row>
    <row r="26" spans="1:7" ht="12" customHeight="1">
      <c r="A26" s="5"/>
      <c r="B26" s="34" t="s">
        <v>14</v>
      </c>
      <c r="C26" s="35" t="s">
        <v>15</v>
      </c>
      <c r="D26" s="35" t="s">
        <v>16</v>
      </c>
      <c r="E26" s="34" t="s">
        <v>17</v>
      </c>
      <c r="F26" s="35" t="s">
        <v>18</v>
      </c>
      <c r="G26" s="34" t="s">
        <v>19</v>
      </c>
    </row>
    <row r="27" spans="1:7" ht="12" customHeight="1">
      <c r="A27" s="5"/>
      <c r="B27" s="115"/>
      <c r="C27" s="116"/>
      <c r="D27" s="117"/>
      <c r="E27" s="118"/>
      <c r="F27" s="119"/>
      <c r="G27" s="119"/>
    </row>
    <row r="28" spans="1:7" ht="12" customHeight="1">
      <c r="A28" s="2"/>
      <c r="B28" s="36" t="s">
        <v>22</v>
      </c>
      <c r="C28" s="37"/>
      <c r="D28" s="37"/>
      <c r="E28" s="37"/>
      <c r="F28" s="38"/>
      <c r="G28" s="114">
        <f>SUM(G27)</f>
        <v>0</v>
      </c>
    </row>
    <row r="29" spans="1:7" ht="12" customHeight="1">
      <c r="A29" s="5"/>
      <c r="B29" s="39"/>
      <c r="C29" s="40"/>
      <c r="D29" s="40"/>
      <c r="E29" s="40"/>
      <c r="F29" s="41"/>
      <c r="G29" s="41"/>
    </row>
    <row r="30" spans="1:7" ht="24" customHeight="1">
      <c r="A30" s="5"/>
      <c r="B30" s="30" t="s">
        <v>23</v>
      </c>
      <c r="C30" s="31"/>
      <c r="D30" s="32"/>
      <c r="E30" s="32"/>
      <c r="F30" s="33"/>
      <c r="G30" s="33"/>
    </row>
    <row r="31" spans="1:7" ht="12.75" customHeight="1">
      <c r="A31" s="17"/>
      <c r="B31" s="42" t="s">
        <v>14</v>
      </c>
      <c r="C31" s="42" t="s">
        <v>15</v>
      </c>
      <c r="D31" s="42" t="s">
        <v>16</v>
      </c>
      <c r="E31" s="42" t="s">
        <v>17</v>
      </c>
      <c r="F31" s="43" t="s">
        <v>18</v>
      </c>
      <c r="G31" s="42" t="s">
        <v>19</v>
      </c>
    </row>
    <row r="32" spans="1:7" ht="12.75" customHeight="1">
      <c r="A32" s="5"/>
      <c r="B32" s="129" t="s">
        <v>71</v>
      </c>
      <c r="C32" s="130" t="s">
        <v>72</v>
      </c>
      <c r="D32" s="130">
        <v>0.35</v>
      </c>
      <c r="E32" s="130" t="s">
        <v>73</v>
      </c>
      <c r="F32" s="125">
        <v>196000</v>
      </c>
      <c r="G32" s="125">
        <f t="shared" ref="G32:G36" si="0">+D32*F32</f>
        <v>68600</v>
      </c>
    </row>
    <row r="33" spans="1:11" ht="12" customHeight="1">
      <c r="A33" s="2"/>
      <c r="B33" s="129" t="s">
        <v>74</v>
      </c>
      <c r="C33" s="130" t="s">
        <v>72</v>
      </c>
      <c r="D33" s="130">
        <v>0.6</v>
      </c>
      <c r="E33" s="130" t="s">
        <v>73</v>
      </c>
      <c r="F33" s="125">
        <v>196000</v>
      </c>
      <c r="G33" s="125">
        <f t="shared" si="0"/>
        <v>117600</v>
      </c>
    </row>
    <row r="34" spans="1:11" ht="12" customHeight="1">
      <c r="A34" s="5"/>
      <c r="B34" s="129" t="s">
        <v>75</v>
      </c>
      <c r="C34" s="130" t="s">
        <v>72</v>
      </c>
      <c r="D34" s="130">
        <v>0.35</v>
      </c>
      <c r="E34" s="130" t="s">
        <v>73</v>
      </c>
      <c r="F34" s="125">
        <v>196000</v>
      </c>
      <c r="G34" s="125">
        <f t="shared" si="0"/>
        <v>68600</v>
      </c>
    </row>
    <row r="35" spans="1:11" ht="24" customHeight="1">
      <c r="A35" s="5"/>
      <c r="B35" s="129" t="s">
        <v>76</v>
      </c>
      <c r="C35" s="130" t="s">
        <v>72</v>
      </c>
      <c r="D35" s="130">
        <v>0.31</v>
      </c>
      <c r="E35" s="130" t="s">
        <v>77</v>
      </c>
      <c r="F35" s="125">
        <v>170000</v>
      </c>
      <c r="G35" s="125">
        <f t="shared" si="0"/>
        <v>52700</v>
      </c>
      <c r="K35" s="113"/>
    </row>
    <row r="36" spans="1:11" ht="12.75" customHeight="1">
      <c r="A36" s="17"/>
      <c r="B36" s="129" t="s">
        <v>78</v>
      </c>
      <c r="C36" s="130" t="s">
        <v>72</v>
      </c>
      <c r="D36" s="130">
        <v>0.6</v>
      </c>
      <c r="E36" s="130" t="s">
        <v>79</v>
      </c>
      <c r="F36" s="125">
        <v>95200</v>
      </c>
      <c r="G36" s="125">
        <f t="shared" si="0"/>
        <v>57120</v>
      </c>
      <c r="K36" s="113"/>
    </row>
    <row r="37" spans="1:11" ht="12.75" customHeight="1">
      <c r="A37" s="69"/>
      <c r="B37" s="44" t="s">
        <v>24</v>
      </c>
      <c r="C37" s="45"/>
      <c r="D37" s="45"/>
      <c r="E37" s="45"/>
      <c r="F37" s="46"/>
      <c r="G37" s="47">
        <f>+G32+G33+G34+G35+G36</f>
        <v>364620</v>
      </c>
      <c r="K37" s="113"/>
    </row>
    <row r="38" spans="1:11" ht="12.75" customHeight="1">
      <c r="A38" s="69"/>
      <c r="B38" s="39"/>
      <c r="C38" s="40"/>
      <c r="D38" s="40"/>
      <c r="E38" s="40"/>
      <c r="F38" s="41"/>
      <c r="G38" s="41"/>
      <c r="K38" s="113"/>
    </row>
    <row r="39" spans="1:11" ht="13.5" customHeight="1">
      <c r="A39" s="5"/>
      <c r="B39" s="30" t="s">
        <v>25</v>
      </c>
      <c r="C39" s="31"/>
      <c r="D39" s="32"/>
      <c r="E39" s="32"/>
      <c r="F39" s="33"/>
      <c r="G39" s="33"/>
    </row>
    <row r="40" spans="1:11" ht="12" customHeight="1">
      <c r="A40" s="2"/>
      <c r="B40" s="43" t="s">
        <v>26</v>
      </c>
      <c r="C40" s="43" t="s">
        <v>27</v>
      </c>
      <c r="D40" s="43" t="s">
        <v>28</v>
      </c>
      <c r="E40" s="43" t="s">
        <v>17</v>
      </c>
      <c r="F40" s="43" t="s">
        <v>18</v>
      </c>
      <c r="G40" s="43" t="s">
        <v>19</v>
      </c>
    </row>
    <row r="41" spans="1:11" ht="12" customHeight="1">
      <c r="A41" s="5"/>
      <c r="B41" s="131" t="s">
        <v>80</v>
      </c>
      <c r="C41" s="130" t="s">
        <v>81</v>
      </c>
      <c r="D41" s="130">
        <v>2000</v>
      </c>
      <c r="E41" s="130" t="s">
        <v>73</v>
      </c>
      <c r="F41" s="125">
        <v>580</v>
      </c>
      <c r="G41" s="125">
        <f t="shared" ref="G41:G48" si="1">+D41*F41</f>
        <v>1160000</v>
      </c>
    </row>
    <row r="42" spans="1:11" ht="24" customHeight="1">
      <c r="A42" s="5"/>
      <c r="B42" s="131" t="s">
        <v>82</v>
      </c>
      <c r="C42" s="130"/>
      <c r="D42" s="130"/>
      <c r="E42" s="130"/>
      <c r="F42" s="125"/>
      <c r="G42" s="125"/>
    </row>
    <row r="43" spans="1:11" ht="15">
      <c r="A43" s="69"/>
      <c r="B43" s="132" t="s">
        <v>83</v>
      </c>
      <c r="C43" s="133" t="s">
        <v>84</v>
      </c>
      <c r="D43" s="130">
        <v>12</v>
      </c>
      <c r="E43" s="130" t="s">
        <v>73</v>
      </c>
      <c r="F43" s="134">
        <v>40162</v>
      </c>
      <c r="G43" s="125">
        <f t="shared" si="1"/>
        <v>481944</v>
      </c>
    </row>
    <row r="44" spans="1:11" ht="12.75" customHeight="1">
      <c r="A44" s="17"/>
      <c r="B44" s="132" t="s">
        <v>85</v>
      </c>
      <c r="C44" s="133" t="s">
        <v>84</v>
      </c>
      <c r="D44" s="130">
        <v>14</v>
      </c>
      <c r="E44" s="130" t="s">
        <v>73</v>
      </c>
      <c r="F44" s="134">
        <v>37188</v>
      </c>
      <c r="G44" s="125">
        <f t="shared" si="1"/>
        <v>520632</v>
      </c>
    </row>
    <row r="45" spans="1:11" ht="13.5" customHeight="1">
      <c r="A45" s="5"/>
      <c r="B45" s="132" t="s">
        <v>86</v>
      </c>
      <c r="C45" s="133" t="s">
        <v>84</v>
      </c>
      <c r="D45" s="130">
        <v>8</v>
      </c>
      <c r="E45" s="130" t="s">
        <v>73</v>
      </c>
      <c r="F45" s="134">
        <v>26477</v>
      </c>
      <c r="G45" s="125">
        <f t="shared" si="1"/>
        <v>211816</v>
      </c>
    </row>
    <row r="46" spans="1:11" ht="12" customHeight="1">
      <c r="A46" s="2"/>
      <c r="B46" s="132" t="s">
        <v>87</v>
      </c>
      <c r="C46" s="133" t="s">
        <v>84</v>
      </c>
      <c r="D46" s="130">
        <v>3</v>
      </c>
      <c r="E46" s="130" t="s">
        <v>73</v>
      </c>
      <c r="F46" s="134">
        <v>37188</v>
      </c>
      <c r="G46" s="125">
        <f t="shared" si="1"/>
        <v>111564</v>
      </c>
    </row>
    <row r="47" spans="1:11" ht="12" customHeight="1">
      <c r="A47" s="69"/>
      <c r="B47" s="131" t="s">
        <v>30</v>
      </c>
      <c r="C47" s="130"/>
      <c r="D47" s="130"/>
      <c r="E47" s="130"/>
      <c r="F47" s="125"/>
      <c r="G47" s="125"/>
    </row>
    <row r="48" spans="1:11" ht="12" customHeight="1">
      <c r="A48" s="69"/>
      <c r="B48" s="135" t="s">
        <v>88</v>
      </c>
      <c r="C48" s="130" t="s">
        <v>89</v>
      </c>
      <c r="D48" s="130">
        <v>500</v>
      </c>
      <c r="E48" s="130" t="s">
        <v>73</v>
      </c>
      <c r="F48" s="125">
        <v>219</v>
      </c>
      <c r="G48" s="125">
        <f t="shared" si="1"/>
        <v>109500</v>
      </c>
    </row>
    <row r="49" spans="1:7" ht="12" customHeight="1">
      <c r="A49" s="69"/>
      <c r="B49" s="48" t="s">
        <v>29</v>
      </c>
      <c r="C49" s="49"/>
      <c r="D49" s="49"/>
      <c r="E49" s="49"/>
      <c r="F49" s="50"/>
      <c r="G49" s="51">
        <f>+G41+G43+G44+G45+G46+G48</f>
        <v>2595456</v>
      </c>
    </row>
    <row r="50" spans="1:7" ht="12" customHeight="1">
      <c r="A50" s="69"/>
      <c r="B50" s="39"/>
      <c r="C50" s="40"/>
      <c r="D50" s="40"/>
      <c r="E50" s="52"/>
      <c r="F50" s="41"/>
      <c r="G50" s="41"/>
    </row>
    <row r="51" spans="1:7" ht="12" customHeight="1">
      <c r="A51" s="69"/>
      <c r="B51" s="30" t="s">
        <v>30</v>
      </c>
      <c r="C51" s="31"/>
      <c r="D51" s="32"/>
      <c r="E51" s="32"/>
      <c r="F51" s="33"/>
      <c r="G51" s="33"/>
    </row>
    <row r="52" spans="1:7" ht="12" customHeight="1">
      <c r="A52" s="69"/>
      <c r="B52" s="42" t="s">
        <v>31</v>
      </c>
      <c r="C52" s="43" t="s">
        <v>27</v>
      </c>
      <c r="D52" s="43" t="s">
        <v>28</v>
      </c>
      <c r="E52" s="42" t="s">
        <v>17</v>
      </c>
      <c r="F52" s="43" t="s">
        <v>18</v>
      </c>
      <c r="G52" s="42" t="s">
        <v>19</v>
      </c>
    </row>
    <row r="53" spans="1:7" ht="12.75" customHeight="1">
      <c r="A53" s="69"/>
      <c r="B53" s="129" t="s">
        <v>90</v>
      </c>
      <c r="C53" s="130" t="s">
        <v>91</v>
      </c>
      <c r="D53" s="130">
        <v>650</v>
      </c>
      <c r="E53" s="130" t="s">
        <v>92</v>
      </c>
      <c r="F53" s="125">
        <v>300</v>
      </c>
      <c r="G53" s="125">
        <f>D53*F53</f>
        <v>195000</v>
      </c>
    </row>
    <row r="54" spans="1:7" ht="12" customHeight="1">
      <c r="A54" s="69"/>
      <c r="B54" s="53" t="s">
        <v>32</v>
      </c>
      <c r="C54" s="54"/>
      <c r="D54" s="54"/>
      <c r="E54" s="54"/>
      <c r="F54" s="55"/>
      <c r="G54" s="56">
        <f>SUM(G53:G53)</f>
        <v>195000</v>
      </c>
    </row>
    <row r="55" spans="1:7" ht="12" customHeight="1">
      <c r="A55" s="69"/>
      <c r="B55" s="72"/>
      <c r="C55" s="72"/>
      <c r="D55" s="72"/>
      <c r="E55" s="72"/>
      <c r="F55" s="73"/>
      <c r="G55" s="73"/>
    </row>
    <row r="56" spans="1:7" ht="12" customHeight="1">
      <c r="A56" s="69"/>
      <c r="B56" s="74" t="s">
        <v>33</v>
      </c>
      <c r="C56" s="75"/>
      <c r="D56" s="75"/>
      <c r="E56" s="75"/>
      <c r="F56" s="75"/>
      <c r="G56" s="76">
        <f>+G54+G49+G37+G28+G23</f>
        <v>4900076</v>
      </c>
    </row>
    <row r="57" spans="1:7" ht="12" customHeight="1">
      <c r="A57" s="69"/>
      <c r="B57" s="77" t="s">
        <v>34</v>
      </c>
      <c r="C57" s="58"/>
      <c r="D57" s="58"/>
      <c r="E57" s="58"/>
      <c r="F57" s="58"/>
      <c r="G57" s="78">
        <f>G56*0.05</f>
        <v>245003.80000000002</v>
      </c>
    </row>
    <row r="58" spans="1:7" ht="12" customHeight="1">
      <c r="A58" s="69"/>
      <c r="B58" s="79" t="s">
        <v>35</v>
      </c>
      <c r="C58" s="57"/>
      <c r="D58" s="57"/>
      <c r="E58" s="57"/>
      <c r="F58" s="57"/>
      <c r="G58" s="80">
        <f>G57+G56</f>
        <v>5145079.8</v>
      </c>
    </row>
    <row r="59" spans="1:7" ht="12" customHeight="1">
      <c r="A59" s="69"/>
      <c r="B59" s="77" t="s">
        <v>36</v>
      </c>
      <c r="C59" s="58"/>
      <c r="D59" s="58"/>
      <c r="E59" s="58"/>
      <c r="F59" s="58"/>
      <c r="G59" s="78">
        <f>G12</f>
        <v>6000000</v>
      </c>
    </row>
    <row r="60" spans="1:7" ht="12.75" customHeight="1">
      <c r="A60" s="69"/>
      <c r="B60" s="81" t="s">
        <v>37</v>
      </c>
      <c r="C60" s="82"/>
      <c r="D60" s="82"/>
      <c r="E60" s="82"/>
      <c r="F60" s="82"/>
      <c r="G60" s="83">
        <f>G59-G58</f>
        <v>854920.20000000019</v>
      </c>
    </row>
    <row r="61" spans="1:7" ht="12.75" customHeight="1">
      <c r="A61" s="69"/>
      <c r="B61" s="70" t="s">
        <v>38</v>
      </c>
      <c r="C61" s="71"/>
      <c r="D61" s="71"/>
      <c r="E61" s="71"/>
      <c r="F61" s="71"/>
      <c r="G61" s="66"/>
    </row>
    <row r="62" spans="1:7" ht="15" customHeight="1" thickBot="1">
      <c r="A62" s="69"/>
      <c r="B62" s="84"/>
      <c r="C62" s="71"/>
      <c r="D62" s="71"/>
      <c r="E62" s="71"/>
      <c r="F62" s="71"/>
      <c r="G62" s="66"/>
    </row>
    <row r="63" spans="1:7" ht="12" customHeight="1">
      <c r="A63" s="69"/>
      <c r="B63" s="96" t="s">
        <v>39</v>
      </c>
      <c r="C63" s="97"/>
      <c r="D63" s="97"/>
      <c r="E63" s="97"/>
      <c r="F63" s="98"/>
      <c r="G63" s="66"/>
    </row>
    <row r="64" spans="1:7" ht="12" customHeight="1">
      <c r="A64" s="69"/>
      <c r="B64" s="99" t="s">
        <v>40</v>
      </c>
      <c r="C64" s="68"/>
      <c r="D64" s="68"/>
      <c r="E64" s="68"/>
      <c r="F64" s="100"/>
      <c r="G64" s="66"/>
    </row>
    <row r="65" spans="1:7" ht="12" customHeight="1">
      <c r="A65" s="69"/>
      <c r="B65" s="99" t="s">
        <v>41</v>
      </c>
      <c r="C65" s="68"/>
      <c r="D65" s="68"/>
      <c r="E65" s="68"/>
      <c r="F65" s="100"/>
      <c r="G65" s="66"/>
    </row>
    <row r="66" spans="1:7" ht="12" customHeight="1">
      <c r="A66" s="69"/>
      <c r="B66" s="99" t="s">
        <v>42</v>
      </c>
      <c r="C66" s="68"/>
      <c r="D66" s="68"/>
      <c r="E66" s="68"/>
      <c r="F66" s="100"/>
      <c r="G66" s="66"/>
    </row>
    <row r="67" spans="1:7" ht="12" customHeight="1">
      <c r="A67" s="69"/>
      <c r="B67" s="99" t="s">
        <v>43</v>
      </c>
      <c r="C67" s="68"/>
      <c r="D67" s="68"/>
      <c r="E67" s="68"/>
      <c r="F67" s="100"/>
      <c r="G67" s="66"/>
    </row>
    <row r="68" spans="1:7" ht="12" customHeight="1">
      <c r="A68" s="69"/>
      <c r="B68" s="99" t="s">
        <v>44</v>
      </c>
      <c r="C68" s="68"/>
      <c r="D68" s="68"/>
      <c r="E68" s="68"/>
      <c r="F68" s="100"/>
      <c r="G68" s="66"/>
    </row>
    <row r="69" spans="1:7" ht="12" customHeight="1" thickBot="1">
      <c r="A69" s="69"/>
      <c r="B69" s="101" t="s">
        <v>45</v>
      </c>
      <c r="C69" s="102"/>
      <c r="D69" s="102"/>
      <c r="E69" s="102"/>
      <c r="F69" s="103"/>
      <c r="G69" s="66"/>
    </row>
    <row r="70" spans="1:7" ht="12.75" customHeight="1">
      <c r="A70" s="69"/>
      <c r="B70" s="94"/>
      <c r="C70" s="68"/>
      <c r="D70" s="68"/>
      <c r="E70" s="68"/>
      <c r="F70" s="68"/>
      <c r="G70" s="66"/>
    </row>
    <row r="71" spans="1:7" ht="12" customHeight="1" thickBot="1">
      <c r="A71" s="69"/>
      <c r="B71" s="136" t="s">
        <v>46</v>
      </c>
      <c r="C71" s="137"/>
      <c r="D71" s="93"/>
      <c r="E71" s="60"/>
      <c r="F71" s="60"/>
      <c r="G71" s="66"/>
    </row>
    <row r="72" spans="1:7" ht="12.75" customHeight="1">
      <c r="A72" s="69"/>
      <c r="B72" s="86" t="s">
        <v>31</v>
      </c>
      <c r="C72" s="61" t="s">
        <v>47</v>
      </c>
      <c r="D72" s="87" t="s">
        <v>48</v>
      </c>
      <c r="E72" s="60"/>
      <c r="F72" s="60"/>
      <c r="G72" s="66"/>
    </row>
    <row r="73" spans="1:7" ht="12" customHeight="1">
      <c r="A73" s="59"/>
      <c r="B73" s="88" t="s">
        <v>49</v>
      </c>
      <c r="C73" s="62">
        <f>+G23</f>
        <v>1745000</v>
      </c>
      <c r="D73" s="89">
        <f>(C73/C79)</f>
        <v>0.33915897669847611</v>
      </c>
      <c r="E73" s="60"/>
      <c r="F73" s="60"/>
      <c r="G73" s="66"/>
    </row>
    <row r="74" spans="1:7" ht="12" customHeight="1">
      <c r="A74" s="69"/>
      <c r="B74" s="88" t="s">
        <v>50</v>
      </c>
      <c r="C74" s="62">
        <f>+G28</f>
        <v>0</v>
      </c>
      <c r="D74" s="89">
        <v>0</v>
      </c>
      <c r="E74" s="60"/>
      <c r="F74" s="60"/>
      <c r="G74" s="66"/>
    </row>
    <row r="75" spans="1:7" ht="12.75" customHeight="1">
      <c r="A75" s="69"/>
      <c r="B75" s="88" t="s">
        <v>51</v>
      </c>
      <c r="C75" s="62">
        <f>+G37</f>
        <v>364620</v>
      </c>
      <c r="D75" s="89">
        <f>(C75/C79)</f>
        <v>7.0867705492148048E-2</v>
      </c>
      <c r="E75" s="60"/>
      <c r="F75" s="60"/>
      <c r="G75" s="66"/>
    </row>
    <row r="76" spans="1:7" ht="15.6" customHeight="1">
      <c r="A76" s="69"/>
      <c r="B76" s="88" t="s">
        <v>26</v>
      </c>
      <c r="C76" s="62">
        <f>+G49</f>
        <v>2595456</v>
      </c>
      <c r="D76" s="89">
        <f>(C76/C79)</f>
        <v>0.50445398339594272</v>
      </c>
      <c r="E76" s="60"/>
      <c r="F76" s="60"/>
      <c r="G76" s="66"/>
    </row>
    <row r="77" spans="1:7" ht="11.25" customHeight="1">
      <c r="B77" s="88" t="s">
        <v>52</v>
      </c>
      <c r="C77" s="63">
        <f>+G54</f>
        <v>195000</v>
      </c>
      <c r="D77" s="89">
        <f>(C77/C79)</f>
        <v>3.7900286794385583E-2</v>
      </c>
      <c r="E77" s="65"/>
      <c r="F77" s="65"/>
      <c r="G77" s="66"/>
    </row>
    <row r="78" spans="1:7" ht="11.25" customHeight="1">
      <c r="B78" s="88" t="s">
        <v>53</v>
      </c>
      <c r="C78" s="63">
        <f>+G57</f>
        <v>245003.80000000002</v>
      </c>
      <c r="D78" s="89">
        <f>(C78/C79)</f>
        <v>4.7619047619047623E-2</v>
      </c>
      <c r="E78" s="65"/>
      <c r="F78" s="65"/>
      <c r="G78" s="66"/>
    </row>
    <row r="79" spans="1:7" ht="11.25" customHeight="1" thickBot="1">
      <c r="B79" s="90" t="s">
        <v>54</v>
      </c>
      <c r="C79" s="91">
        <f>SUM(C73:C78)</f>
        <v>5145079.8</v>
      </c>
      <c r="D79" s="92">
        <f>SUM(D73:D78)</f>
        <v>1.0000000000000002</v>
      </c>
      <c r="E79" s="65"/>
      <c r="F79" s="65"/>
      <c r="G79" s="66"/>
    </row>
    <row r="80" spans="1:7" ht="11.25" customHeight="1">
      <c r="B80" s="84"/>
      <c r="C80" s="71"/>
      <c r="D80" s="71"/>
      <c r="E80" s="71"/>
      <c r="F80" s="71"/>
      <c r="G80" s="66"/>
    </row>
    <row r="81" spans="2:7" ht="11.25" customHeight="1">
      <c r="B81" s="85"/>
      <c r="C81" s="71"/>
      <c r="D81" s="71"/>
      <c r="E81" s="71"/>
      <c r="F81" s="71"/>
      <c r="G81" s="66"/>
    </row>
    <row r="82" spans="2:7" ht="11.25" customHeight="1" thickBot="1">
      <c r="B82" s="105"/>
      <c r="C82" s="106" t="s">
        <v>55</v>
      </c>
      <c r="D82" s="107"/>
      <c r="E82" s="108"/>
      <c r="F82" s="64"/>
      <c r="G82" s="66"/>
    </row>
    <row r="83" spans="2:7" ht="11.25" customHeight="1">
      <c r="B83" s="109" t="s">
        <v>94</v>
      </c>
      <c r="C83" s="110">
        <v>6000</v>
      </c>
      <c r="D83" s="120">
        <f>+G9</f>
        <v>10000</v>
      </c>
      <c r="E83" s="111">
        <v>12000</v>
      </c>
      <c r="F83" s="104"/>
      <c r="G83" s="67"/>
    </row>
    <row r="84" spans="2:7" ht="11.25" customHeight="1" thickBot="1">
      <c r="B84" s="90" t="s">
        <v>93</v>
      </c>
      <c r="C84" s="91">
        <f>+C79/C83</f>
        <v>857.51329999999996</v>
      </c>
      <c r="D84" s="91">
        <f>+C79/D83</f>
        <v>514.50797999999998</v>
      </c>
      <c r="E84" s="112">
        <f>+C79/E83</f>
        <v>428.75664999999998</v>
      </c>
      <c r="F84" s="104"/>
      <c r="G84" s="67"/>
    </row>
    <row r="85" spans="2:7" ht="11.25" customHeight="1">
      <c r="B85" s="95" t="s">
        <v>56</v>
      </c>
      <c r="C85" s="68"/>
      <c r="D85" s="68"/>
      <c r="E85" s="68"/>
      <c r="F85" s="68"/>
      <c r="G85" s="68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2022-07-25T22:15:00Z</dcterms:modified>
</cp:coreProperties>
</file>