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1" documentId="11_E32B83DEFB4838FF588CCFF6902CBDA52C48E7DB" xr6:coauthVersionLast="47" xr6:coauthVersionMax="47" xr10:uidLastSave="{0E913592-5FFC-44A1-A753-97260BD40E55}"/>
  <bookViews>
    <workbookView xWindow="0" yWindow="0" windowWidth="20490" windowHeight="7755" xr2:uid="{00000000-000D-0000-FFFF-FFFF00000000}"/>
  </bookViews>
  <sheets>
    <sheet name="PASTAS AGROPROCESADOS" sheetId="1" r:id="rId1"/>
  </sheets>
  <definedNames>
    <definedName name="_xlnm.Print_Area" localSheetId="0">'PASTAS AGROPROCESADOS'!$A$1:$F$82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F49" i="1"/>
  <c r="F50" i="1"/>
  <c r="F51" i="1"/>
  <c r="F37" i="1"/>
  <c r="F38" i="1"/>
  <c r="F39" i="1"/>
  <c r="F40" i="1"/>
  <c r="F41" i="1"/>
  <c r="F42" i="1"/>
  <c r="F43" i="1"/>
  <c r="F44" i="1"/>
  <c r="F20" i="1"/>
  <c r="F21" i="1"/>
  <c r="F22" i="1"/>
  <c r="F32" i="1"/>
  <c r="F53" i="1"/>
  <c r="F54" i="1"/>
  <c r="F55" i="1"/>
  <c r="D80" i="1"/>
  <c r="C80" i="1"/>
  <c r="B80" i="1"/>
  <c r="B74" i="1"/>
  <c r="B72" i="1"/>
  <c r="F27" i="1"/>
  <c r="B71" i="1"/>
  <c r="B70" i="1"/>
  <c r="F11" i="1"/>
  <c r="F56" i="1"/>
  <c r="B73" i="1"/>
  <c r="B75" i="1"/>
  <c r="F57" i="1"/>
  <c r="B76" i="1"/>
  <c r="C73" i="1"/>
  <c r="C70" i="1"/>
  <c r="C72" i="1"/>
  <c r="C74" i="1"/>
  <c r="C75" i="1"/>
  <c r="C76" i="1"/>
</calcChain>
</file>

<file path=xl/sharedStrings.xml><?xml version="1.0" encoding="utf-8"?>
<sst xmlns="http://schemas.openxmlformats.org/spreadsheetml/2006/main" count="132" uniqueCount="94">
  <si>
    <t>RUBRO O CULTIVO</t>
  </si>
  <si>
    <t>Producción de pastas (agroprocesados)</t>
  </si>
  <si>
    <t>RENDIMIENTO (frascos 350 cc/anual)</t>
  </si>
  <si>
    <t>VARIEDAD</t>
  </si>
  <si>
    <t>Variedades Ají, Ajo, Morrón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</si>
  <si>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</si>
  <si>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</si>
  <si>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</si>
  <si>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</si>
  <si>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</si>
  <si>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</si>
  <si>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</si>
  <si>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</si>
  <si>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</si>
  <si>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</si>
  <si>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</si>
  <si>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</si>
  <si>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</si>
  <si>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</si>
  <si>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</si>
  <si>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</si>
  <si>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</si>
  <si>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</si>
  <si>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</si>
  <si>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</si>
  <si>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</si>
  <si>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</si>
  <si>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</si>
  <si>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</si>
  <si>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</si>
  <si>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</si>
  <si>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Elaboración pasta</t>
  </si>
  <si>
    <t>jh</t>
  </si>
  <si>
    <t>anual</t>
  </si>
  <si>
    <t>Mantención equipos (anual)</t>
  </si>
  <si>
    <t>semestral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</si>
  <si>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</si>
  <si>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</si>
  <si>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</si>
  <si>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</si>
  <si>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</si>
  <si>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</si>
  <si>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</si>
  <si>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</si>
  <si>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</si>
  <si>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</si>
  <si>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VERDURAS Y/O HORTALIZAS</t>
  </si>
  <si>
    <t>Materia prima fresca (**)</t>
  </si>
  <si>
    <t>kg</t>
  </si>
  <si>
    <t>Aliño completo</t>
  </si>
  <si>
    <t>Sal</t>
  </si>
  <si>
    <t>Cofia descartable</t>
  </si>
  <si>
    <t>caja 50 unidades</t>
  </si>
  <si>
    <t>Mascarilla descartable</t>
  </si>
  <si>
    <t>Frasco vidrio 380 cc con tapa</t>
  </si>
  <si>
    <t>unidad</t>
  </si>
  <si>
    <t>Etiqueta</t>
  </si>
  <si>
    <t>Subtotal Insumos</t>
  </si>
  <si>
    <t>OTROS</t>
  </si>
  <si>
    <t>Item</t>
  </si>
  <si>
    <t>Flete</t>
  </si>
  <si>
    <t>trimestral</t>
  </si>
  <si>
    <t>Servicios básicos (luz, agua, gas)</t>
  </si>
  <si>
    <t>mensual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</si>
  <si>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</si>
  <si>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</si>
  <si>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</si>
  <si>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</si>
  <si>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</si>
  <si>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</si>
  <si>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</si>
  <si>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</si>
  <si>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</si>
  <si>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</si>
  <si>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</si>
  <si>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</si>
  <si>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</si>
  <si>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</si>
  <si>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</si>
  <si>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</si>
  <si>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</si>
  <si>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</si>
  <si>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</si>
  <si>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</si>
  <si>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</si>
  <si>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</si>
  <si>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</si>
  <si>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</si>
  <si>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TOTAL/UNIDAD/AÑO</t>
  </si>
  <si>
    <t>ESCENARIOS COSTO UNITARIO  ($/unidad)</t>
  </si>
  <si>
    <t>Rendimiento (unidad/año)</t>
  </si>
  <si>
    <t>Costo unitario (unidad) (*)</t>
  </si>
  <si>
    <t>(*): Este valor representa el valor mìnimo de venta del producto</t>
  </si>
  <si>
    <t>(**) Precio promedio materias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</si>
</sst>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166" fontId="1" fillId="2" borderId="44" xfId="0" applyNumberFormat="1" applyFont="1" applyFill="1" applyBorder="1" applyAlignment="1">
      <alignment horizontal="right" vertical="center" wrapText="1"/>
    </xf>
    <xf numFmtId="49" fontId="1" fillId="2" borderId="45" xfId="0" applyNumberFormat="1" applyFont="1" applyFill="1" applyBorder="1" applyAlignment="1">
      <alignment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0" fontId="1" fillId="2" borderId="45" xfId="0" applyNumberFormat="1" applyFont="1" applyFill="1" applyBorder="1" applyAlignment="1">
      <alignment horizontal="center" vertical="center" wrapText="1"/>
    </xf>
    <xf numFmtId="166" fontId="1" fillId="2" borderId="45" xfId="0" applyNumberFormat="1" applyFont="1" applyFill="1" applyBorder="1" applyAlignment="1">
      <alignment horizontal="right" vertical="center" wrapText="1"/>
    </xf>
    <xf numFmtId="166" fontId="3" fillId="3" borderId="4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2" borderId="76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1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49" fontId="7" fillId="5" borderId="72" xfId="0" applyNumberFormat="1" applyFont="1" applyFill="1" applyBorder="1" applyAlignment="1">
      <alignment vertical="center" wrapText="1"/>
    </xf>
    <xf numFmtId="0" fontId="1" fillId="2" borderId="72" xfId="0" applyFont="1" applyFill="1" applyBorder="1" applyAlignment="1">
      <alignment horizontal="center" vertical="center" wrapText="1"/>
    </xf>
    <xf numFmtId="3" fontId="1" fillId="2" borderId="72" xfId="0" applyNumberFormat="1" applyFont="1" applyFill="1" applyBorder="1" applyAlignment="1">
      <alignment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166" fontId="5" fillId="2" borderId="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166" fontId="5" fillId="8" borderId="28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49" fontId="1" fillId="0" borderId="45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left" vertical="center" wrapText="1"/>
    </xf>
    <xf numFmtId="166" fontId="1" fillId="0" borderId="45" xfId="0" applyNumberFormat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5" fillId="0" borderId="75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3" fillId="3" borderId="70" xfId="0" applyNumberFormat="1" applyFont="1" applyFill="1" applyBorder="1" applyAlignment="1">
      <alignment horizontal="left" vertical="center" wrapText="1"/>
    </xf>
    <xf numFmtId="49" fontId="3" fillId="3" borderId="52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3" borderId="66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1038224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45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2"/>
  <sheetViews>
    <sheetView showGridLines="0" tabSelected="1" zoomScaleNormal="100" zoomScaleSheetLayoutView="100" workbookViewId="0">
      <selection activeCell="E40" sqref="E40"/>
    </sheetView>
  </sheetViews>
  <sheetFormatPr defaultColWidth="10.85546875" defaultRowHeight="11.25" customHeight="1"/>
  <cols>
    <col min="1" max="1" width="18.42578125" style="2" customWidth="1"/>
    <col min="2" max="2" width="20.8554687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25.5">
      <c r="A8" s="6" t="s">
        <v>0</v>
      </c>
      <c r="B8" s="7" t="s">
        <v>1</v>
      </c>
      <c r="C8" s="8"/>
      <c r="D8" s="118" t="s">
        <v>2</v>
      </c>
      <c r="E8" s="119"/>
      <c r="F8" s="9">
        <v>6000</v>
      </c>
    </row>
    <row r="9" spans="1:6" ht="12.75">
      <c r="A9" s="10" t="s">
        <v>3</v>
      </c>
      <c r="B9" s="7" t="s">
        <v>4</v>
      </c>
      <c r="C9" s="8"/>
      <c r="D9" s="97" t="s">
        <v>5</v>
      </c>
      <c r="E9" s="98"/>
      <c r="F9" s="7" t="s">
        <v>6</v>
      </c>
    </row>
    <row r="10" spans="1:6" ht="12.75">
      <c r="A10" s="10" t="s">
        <v>7</v>
      </c>
      <c r="B10" s="7" t="s">
        <v>8</v>
      </c>
      <c r="C10" s="8"/>
      <c r="D10" s="97" t="s">
        <v>9</v>
      </c>
      <c r="E10" s="98"/>
      <c r="F10" s="11">
        <v>2800</v>
      </c>
    </row>
    <row r="11" spans="1:6" ht="11.25" customHeight="1">
      <c r="A11" s="10" t="s">
        <v>10</v>
      </c>
      <c r="B11" s="7" t="s">
        <v>11</v>
      </c>
      <c r="C11" s="8"/>
      <c r="D11" s="120" t="s">
        <v>12</v>
      </c>
      <c r="E11" s="121"/>
      <c r="F11" s="12">
        <f>(F8*F10)</f>
        <v>16800000</v>
      </c>
    </row>
    <row r="12" spans="1:6" ht="12.75">
      <c r="A12" s="10" t="s">
        <v>13</v>
      </c>
      <c r="B12" s="7" t="s">
        <v>14</v>
      </c>
      <c r="C12" s="8"/>
      <c r="D12" s="97" t="s">
        <v>15</v>
      </c>
      <c r="E12" s="98"/>
      <c r="F12" s="7" t="s">
        <v>16</v>
      </c>
    </row>
    <row r="13" spans="1:6" ht="12.75">
      <c r="A13" s="10" t="s">
        <v>17</v>
      </c>
      <c r="B13" s="13" t="s">
        <v>18</v>
      </c>
      <c r="C13" s="8"/>
      <c r="D13" s="97" t="s">
        <v>19</v>
      </c>
      <c r="E13" s="98"/>
      <c r="F13" s="7" t="s">
        <v>6</v>
      </c>
    </row>
    <row r="14" spans="1:6" ht="12.75">
      <c r="A14" s="10" t="s">
        <v>20</v>
      </c>
      <c r="B14" s="85">
        <v>44562</v>
      </c>
      <c r="C14" s="8"/>
      <c r="D14" s="97" t="s">
        <v>21</v>
      </c>
      <c r="E14" s="98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99" t="s">
        <v>23</v>
      </c>
      <c r="B16" s="100"/>
      <c r="C16" s="100"/>
      <c r="D16" s="100"/>
      <c r="E16" s="100"/>
      <c r="F16" s="100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04" t="s">
        <v>24</v>
      </c>
      <c r="B18" s="105"/>
      <c r="C18" s="105"/>
      <c r="D18" s="105"/>
      <c r="E18" s="105"/>
      <c r="F18" s="106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10</v>
      </c>
      <c r="D20" s="22" t="s">
        <v>33</v>
      </c>
      <c r="E20" s="25">
        <v>20000</v>
      </c>
      <c r="F20" s="25">
        <f>(C20*E20)</f>
        <v>200000</v>
      </c>
    </row>
    <row r="21" spans="1:6" ht="12.75">
      <c r="A21" s="26" t="s">
        <v>34</v>
      </c>
      <c r="B21" s="27" t="s">
        <v>32</v>
      </c>
      <c r="C21" s="28">
        <v>2</v>
      </c>
      <c r="D21" s="26" t="s">
        <v>35</v>
      </c>
      <c r="E21" s="29">
        <v>25000</v>
      </c>
      <c r="F21" s="25">
        <f>(C21*E21)</f>
        <v>50000</v>
      </c>
    </row>
    <row r="22" spans="1:6" ht="12.75" customHeight="1">
      <c r="A22" s="107" t="s">
        <v>36</v>
      </c>
      <c r="B22" s="108"/>
      <c r="C22" s="108"/>
      <c r="D22" s="108"/>
      <c r="E22" s="108"/>
      <c r="F22" s="30">
        <f>SUM(F20:F21)</f>
        <v>250000</v>
      </c>
    </row>
    <row r="23" spans="1:6" ht="12" customHeight="1">
      <c r="A23" s="18"/>
      <c r="B23" s="20"/>
      <c r="C23" s="20"/>
      <c r="D23" s="20"/>
      <c r="E23" s="31"/>
      <c r="F23" s="32"/>
    </row>
    <row r="24" spans="1:6" ht="12" customHeight="1">
      <c r="A24" s="115" t="s">
        <v>37</v>
      </c>
      <c r="B24" s="116"/>
      <c r="C24" s="116"/>
      <c r="D24" s="116"/>
      <c r="E24" s="116"/>
      <c r="F24" s="117"/>
    </row>
    <row r="25" spans="1:6" ht="24" customHeight="1">
      <c r="A25" s="33" t="s">
        <v>25</v>
      </c>
      <c r="B25" s="33" t="s">
        <v>26</v>
      </c>
      <c r="C25" s="33" t="s">
        <v>27</v>
      </c>
      <c r="D25" s="33" t="s">
        <v>28</v>
      </c>
      <c r="E25" s="33" t="s">
        <v>29</v>
      </c>
      <c r="F25" s="33" t="s">
        <v>30</v>
      </c>
    </row>
    <row r="26" spans="1:6" ht="12" customHeight="1">
      <c r="A26" s="34" t="s">
        <v>38</v>
      </c>
      <c r="B26" s="35"/>
      <c r="C26" s="35"/>
      <c r="D26" s="36"/>
      <c r="E26" s="37"/>
      <c r="F26" s="37"/>
    </row>
    <row r="27" spans="1:6" ht="12" customHeight="1">
      <c r="A27" s="109" t="s">
        <v>39</v>
      </c>
      <c r="B27" s="110"/>
      <c r="C27" s="110"/>
      <c r="D27" s="110"/>
      <c r="E27" s="111"/>
      <c r="F27" s="38">
        <f>SUM(F26:F26)</f>
        <v>0</v>
      </c>
    </row>
    <row r="28" spans="1:6" ht="12" customHeight="1">
      <c r="A28" s="39"/>
      <c r="B28" s="40"/>
      <c r="C28" s="40"/>
      <c r="D28" s="40"/>
      <c r="E28" s="41"/>
      <c r="F28" s="41"/>
    </row>
    <row r="29" spans="1:6" ht="12" customHeight="1">
      <c r="A29" s="115" t="s">
        <v>40</v>
      </c>
      <c r="B29" s="116"/>
      <c r="C29" s="116"/>
      <c r="D29" s="116"/>
      <c r="E29" s="116"/>
      <c r="F29" s="117"/>
    </row>
    <row r="30" spans="1:6" ht="24" customHeight="1">
      <c r="A30" s="42" t="s">
        <v>25</v>
      </c>
      <c r="B30" s="42" t="s">
        <v>26</v>
      </c>
      <c r="C30" s="42" t="s">
        <v>27</v>
      </c>
      <c r="D30" s="42" t="s">
        <v>28</v>
      </c>
      <c r="E30" s="42" t="s">
        <v>29</v>
      </c>
      <c r="F30" s="42" t="s">
        <v>30</v>
      </c>
    </row>
    <row r="31" spans="1:6" ht="12.75" customHeight="1">
      <c r="A31" s="43" t="s">
        <v>38</v>
      </c>
      <c r="B31" s="44"/>
      <c r="C31" s="45"/>
      <c r="D31" s="46"/>
      <c r="E31" s="12"/>
      <c r="F31" s="12"/>
    </row>
    <row r="32" spans="1:6" ht="12.75">
      <c r="A32" s="112" t="s">
        <v>41</v>
      </c>
      <c r="B32" s="113"/>
      <c r="C32" s="113"/>
      <c r="D32" s="113"/>
      <c r="E32" s="114"/>
      <c r="F32" s="47">
        <f>SUM(F31:F31)</f>
        <v>0</v>
      </c>
    </row>
    <row r="33" spans="1:10" ht="12" customHeight="1">
      <c r="A33" s="39"/>
      <c r="B33" s="40"/>
      <c r="C33" s="40"/>
      <c r="D33" s="40"/>
      <c r="E33" s="41"/>
      <c r="F33" s="41"/>
    </row>
    <row r="34" spans="1:10" ht="12" customHeight="1">
      <c r="A34" s="115" t="s">
        <v>42</v>
      </c>
      <c r="B34" s="116"/>
      <c r="C34" s="116"/>
      <c r="D34" s="116"/>
      <c r="E34" s="116"/>
      <c r="F34" s="117"/>
    </row>
    <row r="35" spans="1:10" ht="24" customHeight="1">
      <c r="A35" s="42" t="s">
        <v>43</v>
      </c>
      <c r="B35" s="42" t="s">
        <v>44</v>
      </c>
      <c r="C35" s="42" t="s">
        <v>45</v>
      </c>
      <c r="D35" s="42" t="s">
        <v>28</v>
      </c>
      <c r="E35" s="42" t="s">
        <v>29</v>
      </c>
      <c r="F35" s="42" t="s">
        <v>30</v>
      </c>
      <c r="J35" s="48"/>
    </row>
    <row r="36" spans="1:10" ht="12.75" customHeight="1">
      <c r="A36" s="101" t="s">
        <v>46</v>
      </c>
      <c r="B36" s="102"/>
      <c r="C36" s="102"/>
      <c r="D36" s="102"/>
      <c r="E36" s="102"/>
      <c r="F36" s="103"/>
      <c r="J36" s="48"/>
    </row>
    <row r="37" spans="1:10" ht="12.75">
      <c r="A37" s="86" t="s">
        <v>47</v>
      </c>
      <c r="B37" s="87" t="s">
        <v>48</v>
      </c>
      <c r="C37" s="88">
        <v>2220</v>
      </c>
      <c r="D37" s="89" t="s">
        <v>33</v>
      </c>
      <c r="E37" s="90">
        <v>1200</v>
      </c>
      <c r="F37" s="90">
        <f>(C37*E37)</f>
        <v>2664000</v>
      </c>
    </row>
    <row r="38" spans="1:10" ht="12.75">
      <c r="A38" s="86" t="s">
        <v>49</v>
      </c>
      <c r="B38" s="87" t="s">
        <v>48</v>
      </c>
      <c r="C38" s="88">
        <v>10</v>
      </c>
      <c r="D38" s="89" t="s">
        <v>33</v>
      </c>
      <c r="E38" s="90">
        <v>3638</v>
      </c>
      <c r="F38" s="90">
        <f t="shared" ref="F38:F43" si="0">(C38*E38)</f>
        <v>36380</v>
      </c>
    </row>
    <row r="39" spans="1:10" ht="12.75">
      <c r="A39" s="86" t="s">
        <v>50</v>
      </c>
      <c r="B39" s="87" t="s">
        <v>48</v>
      </c>
      <c r="C39" s="88">
        <v>40</v>
      </c>
      <c r="D39" s="89" t="s">
        <v>33</v>
      </c>
      <c r="E39" s="90">
        <v>420</v>
      </c>
      <c r="F39" s="90">
        <f t="shared" si="0"/>
        <v>16800</v>
      </c>
    </row>
    <row r="40" spans="1:10" ht="12.75">
      <c r="A40" s="86" t="s">
        <v>51</v>
      </c>
      <c r="B40" s="87" t="s">
        <v>52</v>
      </c>
      <c r="C40" s="88">
        <v>2</v>
      </c>
      <c r="D40" s="89" t="s">
        <v>33</v>
      </c>
      <c r="E40" s="90">
        <v>5950</v>
      </c>
      <c r="F40" s="90">
        <f t="shared" si="0"/>
        <v>11900</v>
      </c>
    </row>
    <row r="41" spans="1:10" ht="12.75">
      <c r="A41" s="86" t="s">
        <v>53</v>
      </c>
      <c r="B41" s="87" t="s">
        <v>52</v>
      </c>
      <c r="C41" s="88">
        <v>4</v>
      </c>
      <c r="D41" s="89" t="s">
        <v>33</v>
      </c>
      <c r="E41" s="90">
        <v>2000</v>
      </c>
      <c r="F41" s="90">
        <f t="shared" si="0"/>
        <v>8000</v>
      </c>
    </row>
    <row r="42" spans="1:10" ht="14.25" customHeight="1">
      <c r="A42" s="86" t="s">
        <v>54</v>
      </c>
      <c r="B42" s="87" t="s">
        <v>55</v>
      </c>
      <c r="C42" s="88">
        <v>6000</v>
      </c>
      <c r="D42" s="89" t="s">
        <v>33</v>
      </c>
      <c r="E42" s="90">
        <v>850</v>
      </c>
      <c r="F42" s="90">
        <f t="shared" si="0"/>
        <v>5100000</v>
      </c>
    </row>
    <row r="43" spans="1:10" ht="12.75">
      <c r="A43" s="26" t="s">
        <v>56</v>
      </c>
      <c r="B43" s="27" t="s">
        <v>55</v>
      </c>
      <c r="C43" s="28">
        <v>6000</v>
      </c>
      <c r="D43" s="49" t="s">
        <v>33</v>
      </c>
      <c r="E43" s="37">
        <v>105</v>
      </c>
      <c r="F43" s="37">
        <f t="shared" si="0"/>
        <v>630000</v>
      </c>
    </row>
    <row r="44" spans="1:10" ht="13.5" customHeight="1">
      <c r="A44" s="109" t="s">
        <v>57</v>
      </c>
      <c r="B44" s="110"/>
      <c r="C44" s="110"/>
      <c r="D44" s="110"/>
      <c r="E44" s="111"/>
      <c r="F44" s="38">
        <f>SUM(F37:F43)</f>
        <v>8467080</v>
      </c>
    </row>
    <row r="45" spans="1:10" ht="12" customHeight="1">
      <c r="A45" s="39"/>
      <c r="B45" s="40"/>
      <c r="C45" s="40"/>
      <c r="D45" s="50"/>
      <c r="E45" s="41"/>
      <c r="F45" s="41"/>
    </row>
    <row r="46" spans="1:10" ht="12" customHeight="1">
      <c r="A46" s="115" t="s">
        <v>58</v>
      </c>
      <c r="B46" s="116"/>
      <c r="C46" s="116"/>
      <c r="D46" s="116"/>
      <c r="E46" s="116"/>
      <c r="F46" s="117"/>
    </row>
    <row r="47" spans="1:10" ht="24" customHeight="1">
      <c r="A47" s="33" t="s">
        <v>59</v>
      </c>
      <c r="B47" s="33" t="s">
        <v>44</v>
      </c>
      <c r="C47" s="33" t="s">
        <v>45</v>
      </c>
      <c r="D47" s="33" t="s">
        <v>28</v>
      </c>
      <c r="E47" s="33" t="s">
        <v>29</v>
      </c>
      <c r="F47" s="33" t="s">
        <v>30</v>
      </c>
    </row>
    <row r="48" spans="1:10" ht="12.75">
      <c r="A48" s="51" t="s">
        <v>60</v>
      </c>
      <c r="B48" s="52" t="s">
        <v>55</v>
      </c>
      <c r="C48" s="53">
        <v>4</v>
      </c>
      <c r="D48" s="51" t="s">
        <v>61</v>
      </c>
      <c r="E48" s="54">
        <v>20000</v>
      </c>
      <c r="F48" s="54">
        <f>C48*E48</f>
        <v>80000</v>
      </c>
    </row>
    <row r="49" spans="1:6" ht="25.5">
      <c r="A49" s="51" t="s">
        <v>62</v>
      </c>
      <c r="B49" s="52" t="s">
        <v>55</v>
      </c>
      <c r="C49" s="53">
        <v>12</v>
      </c>
      <c r="D49" s="51" t="s">
        <v>63</v>
      </c>
      <c r="E49" s="54">
        <v>10000</v>
      </c>
      <c r="F49" s="54">
        <f>C49*E49</f>
        <v>120000</v>
      </c>
    </row>
    <row r="50" spans="1:6" ht="26.25" customHeight="1">
      <c r="A50" s="55" t="s">
        <v>64</v>
      </c>
      <c r="B50" s="56"/>
      <c r="C50" s="57"/>
      <c r="D50" s="56"/>
      <c r="E50" s="58"/>
      <c r="F50" s="54">
        <f t="shared" ref="F50" si="1">E50*C50</f>
        <v>0</v>
      </c>
    </row>
    <row r="51" spans="1:6" ht="13.5" customHeight="1">
      <c r="A51" s="109" t="s">
        <v>65</v>
      </c>
      <c r="B51" s="110"/>
      <c r="C51" s="110"/>
      <c r="D51" s="110"/>
      <c r="E51" s="111"/>
      <c r="F51" s="59">
        <f>SUM(F48:F50)</f>
        <v>200000</v>
      </c>
    </row>
    <row r="52" spans="1:6" ht="12" customHeight="1">
      <c r="A52" s="60"/>
      <c r="B52" s="60"/>
      <c r="C52" s="60"/>
      <c r="D52" s="60"/>
      <c r="E52" s="61"/>
      <c r="F52" s="61"/>
    </row>
    <row r="53" spans="1:6" ht="12.75">
      <c r="A53" s="132" t="s">
        <v>66</v>
      </c>
      <c r="B53" s="133"/>
      <c r="C53" s="133"/>
      <c r="D53" s="133"/>
      <c r="E53" s="134"/>
      <c r="F53" s="62">
        <f>F22+F32+F44+F51</f>
        <v>8917080</v>
      </c>
    </row>
    <row r="54" spans="1:6" ht="12" customHeight="1">
      <c r="A54" s="129" t="s">
        <v>67</v>
      </c>
      <c r="B54" s="130"/>
      <c r="C54" s="130"/>
      <c r="D54" s="130"/>
      <c r="E54" s="131"/>
      <c r="F54" s="63">
        <f>F53*0.05</f>
        <v>445854</v>
      </c>
    </row>
    <row r="55" spans="1:6" ht="12" customHeight="1">
      <c r="A55" s="123" t="s">
        <v>68</v>
      </c>
      <c r="B55" s="124"/>
      <c r="C55" s="124"/>
      <c r="D55" s="124"/>
      <c r="E55" s="125"/>
      <c r="F55" s="64">
        <f>F54+F53</f>
        <v>9362934</v>
      </c>
    </row>
    <row r="56" spans="1:6" ht="12" customHeight="1">
      <c r="A56" s="129" t="s">
        <v>69</v>
      </c>
      <c r="B56" s="130"/>
      <c r="C56" s="130"/>
      <c r="D56" s="130"/>
      <c r="E56" s="131"/>
      <c r="F56" s="63">
        <f>F11</f>
        <v>16800000</v>
      </c>
    </row>
    <row r="57" spans="1:6" ht="12.75">
      <c r="A57" s="126" t="s">
        <v>70</v>
      </c>
      <c r="B57" s="127"/>
      <c r="C57" s="127"/>
      <c r="D57" s="127"/>
      <c r="E57" s="128"/>
      <c r="F57" s="65">
        <f>F56-F55</f>
        <v>7437066</v>
      </c>
    </row>
    <row r="58" spans="1:6" ht="12" customHeight="1">
      <c r="A58" s="66" t="s">
        <v>71</v>
      </c>
      <c r="B58" s="67"/>
      <c r="C58" s="67"/>
      <c r="D58" s="67"/>
      <c r="E58" s="67"/>
      <c r="F58" s="68"/>
    </row>
    <row r="59" spans="1:6" ht="12.75" customHeight="1" thickBot="1">
      <c r="A59" s="69"/>
      <c r="B59" s="67"/>
      <c r="C59" s="67"/>
      <c r="D59" s="67"/>
      <c r="E59" s="67"/>
      <c r="F59" s="68"/>
    </row>
    <row r="60" spans="1:6" ht="15" customHeight="1">
      <c r="A60" s="138" t="s">
        <v>72</v>
      </c>
      <c r="B60" s="139"/>
      <c r="C60" s="139"/>
      <c r="D60" s="139"/>
      <c r="E60" s="140"/>
      <c r="F60" s="68"/>
    </row>
    <row r="61" spans="1:6" ht="12.75">
      <c r="A61" s="94" t="s">
        <v>73</v>
      </c>
      <c r="B61" s="95"/>
      <c r="C61" s="95"/>
      <c r="D61" s="95"/>
      <c r="E61" s="96"/>
      <c r="F61" s="68"/>
    </row>
    <row r="62" spans="1:6" ht="12.75">
      <c r="A62" s="94" t="s">
        <v>74</v>
      </c>
      <c r="B62" s="95"/>
      <c r="C62" s="95"/>
      <c r="D62" s="95"/>
      <c r="E62" s="96"/>
      <c r="F62" s="68"/>
    </row>
    <row r="63" spans="1:6" ht="12.75">
      <c r="A63" s="94" t="s">
        <v>75</v>
      </c>
      <c r="B63" s="95"/>
      <c r="C63" s="95"/>
      <c r="D63" s="95"/>
      <c r="E63" s="96"/>
      <c r="F63" s="68"/>
    </row>
    <row r="64" spans="1:6" ht="12.75">
      <c r="A64" s="94" t="s">
        <v>76</v>
      </c>
      <c r="B64" s="95"/>
      <c r="C64" s="95"/>
      <c r="D64" s="95"/>
      <c r="E64" s="96"/>
      <c r="F64" s="68"/>
    </row>
    <row r="65" spans="1:6" ht="12.75">
      <c r="A65" s="94" t="s">
        <v>77</v>
      </c>
      <c r="B65" s="95"/>
      <c r="C65" s="95"/>
      <c r="D65" s="95"/>
      <c r="E65" s="96"/>
      <c r="F65" s="68"/>
    </row>
    <row r="66" spans="1:6" ht="13.5" thickBot="1">
      <c r="A66" s="135" t="s">
        <v>78</v>
      </c>
      <c r="B66" s="136"/>
      <c r="C66" s="136"/>
      <c r="D66" s="136"/>
      <c r="E66" s="137"/>
      <c r="F66" s="68"/>
    </row>
    <row r="67" spans="1:6" ht="12.75" customHeight="1">
      <c r="A67" s="69"/>
      <c r="B67" s="69"/>
      <c r="C67" s="69"/>
      <c r="D67" s="69"/>
      <c r="E67" s="69"/>
      <c r="F67" s="68"/>
    </row>
    <row r="68" spans="1:6" ht="15" customHeight="1" thickBot="1">
      <c r="A68" s="145" t="s">
        <v>79</v>
      </c>
      <c r="B68" s="146"/>
      <c r="C68" s="147"/>
      <c r="D68" s="70"/>
      <c r="E68" s="70"/>
      <c r="F68" s="68"/>
    </row>
    <row r="69" spans="1:6" ht="12" customHeight="1">
      <c r="A69" s="71" t="s">
        <v>59</v>
      </c>
      <c r="B69" s="72" t="s">
        <v>80</v>
      </c>
      <c r="C69" s="73" t="s">
        <v>81</v>
      </c>
      <c r="D69" s="70"/>
      <c r="E69" s="70"/>
      <c r="F69" s="68"/>
    </row>
    <row r="70" spans="1:6" ht="12" customHeight="1">
      <c r="A70" s="74" t="s">
        <v>82</v>
      </c>
      <c r="B70" s="75">
        <f>F22</f>
        <v>250000</v>
      </c>
      <c r="C70" s="76">
        <f>(B70/B76)</f>
        <v>2.6701031962844124E-2</v>
      </c>
      <c r="D70" s="70"/>
      <c r="E70" s="70"/>
      <c r="F70" s="68" t="s">
        <v>83</v>
      </c>
    </row>
    <row r="71" spans="1:6" ht="12" customHeight="1">
      <c r="A71" s="74" t="s">
        <v>84</v>
      </c>
      <c r="B71" s="75">
        <f>F27</f>
        <v>0</v>
      </c>
      <c r="C71" s="76">
        <v>0</v>
      </c>
      <c r="D71" s="70"/>
      <c r="E71" s="70"/>
      <c r="F71" s="68"/>
    </row>
    <row r="72" spans="1:6" ht="12" customHeight="1">
      <c r="A72" s="74" t="s">
        <v>85</v>
      </c>
      <c r="B72" s="75">
        <f>F32</f>
        <v>0</v>
      </c>
      <c r="C72" s="76">
        <f>(B72/B76)</f>
        <v>0</v>
      </c>
      <c r="D72" s="70"/>
      <c r="E72" s="70"/>
      <c r="F72" s="68"/>
    </row>
    <row r="73" spans="1:6" ht="12" customHeight="1">
      <c r="A73" s="74" t="s">
        <v>43</v>
      </c>
      <c r="B73" s="75">
        <f>F44</f>
        <v>8467080</v>
      </c>
      <c r="C73" s="76">
        <f>(B73/B76)</f>
        <v>0.9043190948478329</v>
      </c>
      <c r="D73" s="70"/>
      <c r="E73" s="70"/>
      <c r="F73" s="68"/>
    </row>
    <row r="74" spans="1:6" ht="12" customHeight="1">
      <c r="A74" s="74" t="s">
        <v>86</v>
      </c>
      <c r="B74" s="75">
        <f>F51</f>
        <v>200000</v>
      </c>
      <c r="C74" s="76">
        <f>(B74/B76)</f>
        <v>2.1360825570275299E-2</v>
      </c>
      <c r="D74" s="77"/>
      <c r="E74" s="77"/>
      <c r="F74" s="68"/>
    </row>
    <row r="75" spans="1:6" ht="12" customHeight="1">
      <c r="A75" s="74" t="s">
        <v>87</v>
      </c>
      <c r="B75" s="75">
        <f>F54</f>
        <v>445854</v>
      </c>
      <c r="C75" s="76">
        <f>(B75/B76)</f>
        <v>4.7619047619047616E-2</v>
      </c>
      <c r="D75" s="77"/>
      <c r="E75" s="77"/>
      <c r="F75" s="68"/>
    </row>
    <row r="76" spans="1:6" ht="26.25" thickBot="1">
      <c r="A76" s="78" t="s">
        <v>88</v>
      </c>
      <c r="B76" s="79">
        <f>SUM(B70:B75)</f>
        <v>9362934</v>
      </c>
      <c r="C76" s="80">
        <f>SUM(C70:C75)</f>
        <v>1</v>
      </c>
      <c r="D76" s="77"/>
      <c r="E76" s="77"/>
      <c r="F76" s="68"/>
    </row>
    <row r="77" spans="1:6" ht="12" customHeight="1">
      <c r="A77" s="69"/>
      <c r="B77" s="67"/>
      <c r="C77" s="67"/>
      <c r="D77" s="67"/>
      <c r="E77" s="67"/>
      <c r="F77" s="68"/>
    </row>
    <row r="78" spans="1:6" ht="15.75" customHeight="1" thickBot="1">
      <c r="A78" s="142" t="s">
        <v>89</v>
      </c>
      <c r="B78" s="143"/>
      <c r="C78" s="143"/>
      <c r="D78" s="144"/>
      <c r="E78" s="81"/>
      <c r="F78" s="68"/>
    </row>
    <row r="79" spans="1:6" ht="12.75">
      <c r="A79" s="82" t="s">
        <v>90</v>
      </c>
      <c r="B79" s="91">
        <v>4000</v>
      </c>
      <c r="C79" s="91">
        <v>5000</v>
      </c>
      <c r="D79" s="92">
        <v>6000</v>
      </c>
      <c r="E79" s="83"/>
      <c r="F79" s="84"/>
    </row>
    <row r="80" spans="1:6" ht="13.5" thickBot="1">
      <c r="A80" s="78" t="s">
        <v>91</v>
      </c>
      <c r="B80" s="93">
        <f>F55/B79</f>
        <v>2340.7334999999998</v>
      </c>
      <c r="C80" s="93">
        <f>F55/C79</f>
        <v>1872.5868</v>
      </c>
      <c r="D80" s="93">
        <f>F55/D79</f>
        <v>1560.489</v>
      </c>
      <c r="E80" s="83"/>
      <c r="F80" s="84"/>
    </row>
    <row r="81" spans="1:6" ht="12.75">
      <c r="A81" s="141" t="s">
        <v>92</v>
      </c>
      <c r="B81" s="141"/>
      <c r="C81" s="141"/>
      <c r="D81" s="141"/>
      <c r="E81" s="69"/>
      <c r="F81" s="69"/>
    </row>
    <row r="82" spans="1:6" ht="11.25" customHeight="1">
      <c r="A82" s="122" t="s">
        <v>93</v>
      </c>
      <c r="B82" s="122"/>
      <c r="C82" s="122"/>
    </row>
  </sheetData>
  <mergeCells count="35">
    <mergeCell ref="A82:C82"/>
    <mergeCell ref="A55:E55"/>
    <mergeCell ref="A57:E57"/>
    <mergeCell ref="A56:E56"/>
    <mergeCell ref="A44:E44"/>
    <mergeCell ref="A46:F46"/>
    <mergeCell ref="A51:E51"/>
    <mergeCell ref="A53:E53"/>
    <mergeCell ref="A54:E54"/>
    <mergeCell ref="A64:E64"/>
    <mergeCell ref="A65:E65"/>
    <mergeCell ref="A66:E66"/>
    <mergeCell ref="A60:E60"/>
    <mergeCell ref="A81:D81"/>
    <mergeCell ref="A78:D78"/>
    <mergeCell ref="A68:C68"/>
    <mergeCell ref="D9:E9"/>
    <mergeCell ref="D8:E8"/>
    <mergeCell ref="D13:E13"/>
    <mergeCell ref="D11:E11"/>
    <mergeCell ref="D14:E14"/>
    <mergeCell ref="A61:E61"/>
    <mergeCell ref="A62:E62"/>
    <mergeCell ref="A63:E63"/>
    <mergeCell ref="D12:E12"/>
    <mergeCell ref="D10:E10"/>
    <mergeCell ref="A16:F16"/>
    <mergeCell ref="A36:F36"/>
    <mergeCell ref="A18:F18"/>
    <mergeCell ref="A22:E22"/>
    <mergeCell ref="A27:E27"/>
    <mergeCell ref="A32:E32"/>
    <mergeCell ref="A29:F29"/>
    <mergeCell ref="A24:F24"/>
    <mergeCell ref="A34:F34"/>
  </mergeCells>
  <pageMargins left="0.748031" right="0.748031" top="0.98425200000000002" bottom="0.98425200000000002" header="0" footer="0"/>
  <pageSetup scale="96" orientation="portrait" r:id="rId1"/>
  <headerFooter>
    <oddFooter>&amp;C&amp;"Helvetica Neue,Regular"&amp;12&amp;K000000&amp;P</oddFooter>
  </headerFooter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2022-06-27T22:31:39Z</dcterms:modified>
  <cp:category/>
  <cp:contentStatus/>
</cp:coreProperties>
</file>