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San Bernardo\"/>
    </mc:Choice>
  </mc:AlternateContent>
  <bookViews>
    <workbookView xWindow="0" yWindow="0" windowWidth="25200" windowHeight="11385"/>
  </bookViews>
  <sheets>
    <sheet name="PEPINO ENSALA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7" i="1" s="1"/>
  <c r="D96" i="1" l="1"/>
  <c r="G50" i="1"/>
  <c r="G51" i="1"/>
  <c r="G52" i="1"/>
  <c r="G53" i="1"/>
  <c r="G55" i="1"/>
  <c r="G56" i="1"/>
  <c r="G57" i="1"/>
  <c r="G59" i="1"/>
  <c r="G60" i="1"/>
  <c r="G48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1" i="1"/>
  <c r="G12" i="1"/>
  <c r="G44" i="1" l="1"/>
  <c r="C88" i="1" s="1"/>
  <c r="G27" i="1"/>
  <c r="C86" i="1" s="1"/>
  <c r="G32" i="1" l="1"/>
  <c r="C90" i="1"/>
  <c r="G72" i="1"/>
  <c r="G61" i="1" l="1"/>
  <c r="C89" i="1" s="1"/>
  <c r="G69" i="1" l="1"/>
  <c r="G70" i="1" s="1"/>
  <c r="C91" i="1" s="1"/>
  <c r="G71" i="1" l="1"/>
  <c r="D97" i="1" s="1"/>
  <c r="E97" i="1" l="1"/>
  <c r="C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<sst xmlns="http://schemas.openxmlformats.org/spreadsheetml/2006/main" count="184" uniqueCount="114">
  <si>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</si>
  <si>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</si>
  <si>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</si>
  <si>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</si>
  <si>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</si>
  <si>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</si>
  <si>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</si>
  <si>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</si>
  <si>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</si>
  <si>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</si>
  <si>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</si>
  <si>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</si>
  <si>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</si>
  <si>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</si>
  <si>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</si>
  <si>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</si>
  <si>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</si>
  <si>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</si>
  <si>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</si>
  <si>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</si>
  <si>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</si>
  <si>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</si>
  <si>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</si>
  <si>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</si>
  <si>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</si>
  <si>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</si>
  <si>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</si>
  <si>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</si>
  <si>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</si>
  <si>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</si>
  <si>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</si>
  <si>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</si>
  <si>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</si>
  <si>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</si>
  <si>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</si>
  <si>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</si>
  <si>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</si>
  <si>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</si>
  <si>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</si>
  <si>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</si>
  <si>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</si>
  <si>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</si>
  <si>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</si>
  <si>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</si>
  <si>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</si>
  <si>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</si>
  <si>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</si>
  <si>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</si>
  <si>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</si>
  <si>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</si>
  <si>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</si>
  <si>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</si>
  <si>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</si>
  <si>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</si>
  <si>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</si>
  <si>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</si>
  <si>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</si>
  <si>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</si>
  <si>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</si>
  <si>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</si>
  <si>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MERCADO INTERNO</t>
  </si>
  <si>
    <t>Sep-Oct</t>
  </si>
  <si>
    <t>Nov-Dic</t>
  </si>
  <si>
    <t xml:space="preserve"> </t>
  </si>
  <si>
    <t>Rastraje</t>
  </si>
  <si>
    <t>SEMILLAS</t>
  </si>
  <si>
    <t>Urea</t>
  </si>
  <si>
    <t>Nitrato de potasio</t>
  </si>
  <si>
    <t>INSECTICIDA</t>
  </si>
  <si>
    <t>PEPINO DE ENSALADA</t>
  </si>
  <si>
    <t>MARKETER</t>
  </si>
  <si>
    <t>MEDIO</t>
  </si>
  <si>
    <t>Ene-Feb</t>
  </si>
  <si>
    <t>NO HAY</t>
  </si>
  <si>
    <t>RENDIMIENTO (Cajas/Há.)</t>
  </si>
  <si>
    <t>Oct</t>
  </si>
  <si>
    <t>Oct-Feb</t>
  </si>
  <si>
    <t>Oct-Ene</t>
  </si>
  <si>
    <t>Siembra</t>
  </si>
  <si>
    <t>Riego</t>
  </si>
  <si>
    <t>Aplicación Fertilizante</t>
  </si>
  <si>
    <t>Aplicación Agroquímico</t>
  </si>
  <si>
    <t xml:space="preserve">Envoltura </t>
  </si>
  <si>
    <t>Cosecha , Selección , Carga y Guarda</t>
  </si>
  <si>
    <t>Oct-Nov</t>
  </si>
  <si>
    <t>Nov</t>
  </si>
  <si>
    <t>Aradura</t>
  </si>
  <si>
    <t>Acequiadura</t>
  </si>
  <si>
    <t>Melgadura</t>
  </si>
  <si>
    <t>Aplicación de Pesticidas</t>
  </si>
  <si>
    <t>Acarreo de Insumos</t>
  </si>
  <si>
    <t>Acarreo Cosecha</t>
  </si>
  <si>
    <t>FERTILIZANTES</t>
  </si>
  <si>
    <t>Superfosfato triple</t>
  </si>
  <si>
    <t>Agos</t>
  </si>
  <si>
    <t>Fosfimax 40-20</t>
  </si>
  <si>
    <t>Nov-Feb</t>
  </si>
  <si>
    <t>FUNGICIDA</t>
  </si>
  <si>
    <t>Nov-Ene</t>
  </si>
  <si>
    <t>Lt</t>
  </si>
  <si>
    <t>ESCENARIOS COSTO UNITARIO  ($/cajas)</t>
  </si>
  <si>
    <t>Rendimiento (cajas/hà)</t>
  </si>
  <si>
    <t>Costo unitario ($/cajas) (*)</t>
  </si>
  <si>
    <t>Previcur Energy 840 SL</t>
  </si>
  <si>
    <t>Bravo 720</t>
  </si>
  <si>
    <t>Bayleton</t>
  </si>
  <si>
    <t>Karate zeon</t>
  </si>
  <si>
    <t>Confidor 350</t>
  </si>
  <si>
    <t>Analsis Completo de Fertilidad de Suelo</t>
  </si>
  <si>
    <t>Análsis</t>
  </si>
  <si>
    <t>Todas</t>
  </si>
  <si>
    <t>Traslado a mercado mayorista</t>
  </si>
  <si>
    <t>PRECIO ESPERADO ($/Cajas 70 Pepinos)</t>
  </si>
  <si>
    <t>SAN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</si>
</sst>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1" fillId="0" borderId="17"/>
  </cellStyleXfs>
  <cellXfs count="20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7" xfId="0" applyFont="1" applyFill="1" applyBorder="1" applyAlignment="1"/>
    <xf numFmtId="49" fontId="13" fillId="8" borderId="18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7" fillId="2" borderId="17" xfId="0" applyNumberFormat="1" applyFont="1" applyFill="1" applyBorder="1" applyAlignment="1">
      <alignment vertical="center"/>
    </xf>
    <xf numFmtId="0" fontId="15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164" fontId="1" fillId="6" borderId="28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49" fontId="13" fillId="8" borderId="29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8" borderId="33" xfId="0" applyNumberFormat="1" applyFont="1" applyFill="1" applyBorder="1" applyAlignment="1">
      <alignment vertical="center"/>
    </xf>
    <xf numFmtId="165" fontId="13" fillId="8" borderId="34" xfId="0" applyNumberFormat="1" applyFont="1" applyFill="1" applyBorder="1" applyAlignment="1">
      <alignment vertical="center"/>
    </xf>
    <xf numFmtId="9" fontId="13" fillId="8" borderId="35" xfId="0" applyNumberFormat="1" applyFont="1" applyFill="1" applyBorder="1" applyAlignment="1">
      <alignment vertical="center"/>
    </xf>
    <xf numFmtId="0" fontId="15" fillId="9" borderId="38" xfId="0" applyFont="1" applyFill="1" applyBorder="1" applyAlignment="1"/>
    <xf numFmtId="0" fontId="15" fillId="2" borderId="17" xfId="0" applyFont="1" applyFill="1" applyBorder="1" applyAlignment="1">
      <alignment vertical="center"/>
    </xf>
    <xf numFmtId="49" fontId="15" fillId="2" borderId="17" xfId="0" applyNumberFormat="1" applyFont="1" applyFill="1" applyBorder="1" applyAlignment="1">
      <alignment vertical="center"/>
    </xf>
    <xf numFmtId="49" fontId="13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0" fontId="15" fillId="2" borderId="41" xfId="0" applyFont="1" applyFill="1" applyBorder="1" applyAlignment="1"/>
    <xf numFmtId="49" fontId="15" fillId="2" borderId="42" xfId="0" applyNumberFormat="1" applyFont="1" applyFill="1" applyBorder="1" applyAlignment="1">
      <alignment vertical="center"/>
    </xf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0" fontId="13" fillId="7" borderId="17" xfId="0" applyFont="1" applyFill="1" applyBorder="1" applyAlignment="1">
      <alignment vertical="center"/>
    </xf>
    <xf numFmtId="49" fontId="13" fillId="8" borderId="47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13" fillId="8" borderId="48" xfId="0" applyNumberFormat="1" applyFont="1" applyFill="1" applyBorder="1" applyAlignment="1">
      <alignment vertical="center"/>
    </xf>
    <xf numFmtId="49" fontId="2" fillId="2" borderId="50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right" vertical="center" wrapText="1"/>
    </xf>
    <xf numFmtId="49" fontId="4" fillId="2" borderId="50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right" wrapText="1"/>
    </xf>
    <xf numFmtId="0" fontId="0" fillId="2" borderId="51" xfId="0" applyFont="1" applyFill="1" applyBorder="1" applyAlignment="1"/>
    <xf numFmtId="0" fontId="2" fillId="2" borderId="52" xfId="0" applyFont="1" applyFill="1" applyBorder="1" applyAlignment="1">
      <alignment wrapText="1"/>
    </xf>
    <xf numFmtId="49" fontId="1" fillId="3" borderId="49" xfId="0" applyNumberFormat="1" applyFont="1" applyFill="1" applyBorder="1" applyAlignment="1">
      <alignment vertical="center" wrapText="1"/>
    </xf>
    <xf numFmtId="49" fontId="4" fillId="2" borderId="49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19" fillId="0" borderId="53" xfId="0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0" fontId="20" fillId="2" borderId="8" xfId="0" applyFont="1" applyFill="1" applyBorder="1" applyAlignment="1"/>
    <xf numFmtId="49" fontId="15" fillId="8" borderId="30" xfId="0" applyNumberFormat="1" applyFont="1" applyFill="1" applyBorder="1" applyAlignment="1">
      <alignment horizontal="center"/>
    </xf>
    <xf numFmtId="17" fontId="22" fillId="0" borderId="53" xfId="1" applyNumberFormat="1" applyFont="1" applyBorder="1" applyAlignment="1">
      <alignment horizontal="right" vertical="center"/>
    </xf>
    <xf numFmtId="3" fontId="4" fillId="2" borderId="57" xfId="0" applyNumberFormat="1" applyFont="1" applyFill="1" applyBorder="1" applyAlignment="1">
      <alignment horizontal="center" wrapText="1"/>
    </xf>
    <xf numFmtId="49" fontId="1" fillId="3" borderId="58" xfId="0" applyNumberFormat="1" applyFont="1" applyFill="1" applyBorder="1" applyAlignment="1">
      <alignment horizontal="center" vertical="center" wrapText="1"/>
    </xf>
    <xf numFmtId="3" fontId="4" fillId="2" borderId="57" xfId="0" applyNumberFormat="1" applyFont="1" applyFill="1" applyBorder="1" applyAlignment="1">
      <alignment horizontal="center"/>
    </xf>
    <xf numFmtId="0" fontId="0" fillId="0" borderId="17" xfId="0" applyFont="1" applyFill="1" applyBorder="1" applyAlignment="1"/>
    <xf numFmtId="3" fontId="4" fillId="0" borderId="17" xfId="0" applyNumberFormat="1" applyFont="1" applyFill="1" applyBorder="1" applyAlignment="1"/>
    <xf numFmtId="49" fontId="4" fillId="0" borderId="17" xfId="0" applyNumberFormat="1" applyFont="1" applyFill="1" applyBorder="1" applyAlignment="1">
      <alignment horizontal="right" vertical="center" wrapText="1"/>
    </xf>
    <xf numFmtId="166" fontId="4" fillId="0" borderId="17" xfId="0" applyNumberFormat="1" applyFont="1" applyFill="1" applyBorder="1" applyAlignment="1"/>
    <xf numFmtId="3" fontId="4" fillId="0" borderId="17" xfId="0" applyNumberFormat="1" applyFont="1" applyFill="1" applyBorder="1" applyAlignment="1">
      <alignment horizontal="right" wrapText="1"/>
    </xf>
    <xf numFmtId="49" fontId="4" fillId="0" borderId="17" xfId="0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horizontal="justify" wrapText="1"/>
    </xf>
    <xf numFmtId="0" fontId="6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/>
    <xf numFmtId="0" fontId="2" fillId="0" borderId="17" xfId="0" applyFont="1" applyFill="1" applyBorder="1" applyAlignment="1">
      <alignment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wrapText="1"/>
    </xf>
    <xf numFmtId="3" fontId="7" fillId="0" borderId="17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/>
    <xf numFmtId="49" fontId="1" fillId="0" borderId="17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center"/>
    </xf>
    <xf numFmtId="3" fontId="9" fillId="0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vertical="center"/>
    </xf>
    <xf numFmtId="164" fontId="17" fillId="0" borderId="17" xfId="0" applyNumberFormat="1" applyFont="1" applyFill="1" applyBorder="1" applyAlignment="1">
      <alignment vertical="center"/>
    </xf>
    <xf numFmtId="0" fontId="15" fillId="0" borderId="17" xfId="0" applyFont="1" applyFill="1" applyBorder="1" applyAlignment="1"/>
    <xf numFmtId="0" fontId="0" fillId="0" borderId="0" xfId="0" applyNumberFormat="1" applyFont="1" applyFill="1" applyAlignment="1"/>
    <xf numFmtId="49" fontId="1" fillId="3" borderId="57" xfId="0" applyNumberFormat="1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3" fontId="2" fillId="2" borderId="59" xfId="0" applyNumberFormat="1" applyFont="1" applyFill="1" applyBorder="1" applyAlignment="1"/>
    <xf numFmtId="49" fontId="1" fillId="3" borderId="49" xfId="0" applyNumberFormat="1" applyFont="1" applyFill="1" applyBorder="1" applyAlignment="1">
      <alignment horizontal="center" vertical="center" wrapText="1"/>
    </xf>
    <xf numFmtId="3" fontId="4" fillId="2" borderId="49" xfId="0" applyNumberFormat="1" applyFont="1" applyFill="1" applyBorder="1" applyAlignment="1">
      <alignment horizontal="center" wrapText="1"/>
    </xf>
    <xf numFmtId="3" fontId="7" fillId="3" borderId="49" xfId="0" applyNumberFormat="1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3" fontId="4" fillId="2" borderId="49" xfId="0" applyNumberFormat="1" applyFont="1" applyFill="1" applyBorder="1" applyAlignment="1">
      <alignment horizontal="center"/>
    </xf>
    <xf numFmtId="3" fontId="9" fillId="3" borderId="49" xfId="0" applyNumberFormat="1" applyFont="1" applyFill="1" applyBorder="1" applyAlignment="1">
      <alignment horizontal="center" vertical="center"/>
    </xf>
    <xf numFmtId="0" fontId="4" fillId="2" borderId="57" xfId="0" applyFont="1" applyFill="1" applyBorder="1" applyAlignment="1"/>
    <xf numFmtId="0" fontId="2" fillId="2" borderId="52" xfId="0" applyFont="1" applyFill="1" applyBorder="1" applyAlignment="1">
      <alignment horizontal="justify" wrapText="1"/>
    </xf>
    <xf numFmtId="3" fontId="4" fillId="2" borderId="61" xfId="0" applyNumberFormat="1" applyFont="1" applyFill="1" applyBorder="1" applyAlignment="1"/>
    <xf numFmtId="49" fontId="4" fillId="2" borderId="62" xfId="0" applyNumberFormat="1" applyFont="1" applyFill="1" applyBorder="1" applyAlignment="1">
      <alignment horizontal="right" vertical="center" wrapText="1"/>
    </xf>
    <xf numFmtId="166" fontId="4" fillId="2" borderId="62" xfId="0" applyNumberFormat="1" applyFont="1" applyFill="1" applyBorder="1" applyAlignment="1"/>
    <xf numFmtId="3" fontId="4" fillId="2" borderId="62" xfId="0" applyNumberFormat="1" applyFont="1" applyFill="1" applyBorder="1" applyAlignment="1">
      <alignment horizontal="right" wrapText="1"/>
    </xf>
    <xf numFmtId="49" fontId="4" fillId="2" borderId="62" xfId="0" applyNumberFormat="1" applyFont="1" applyFill="1" applyBorder="1" applyAlignment="1">
      <alignment horizontal="right"/>
    </xf>
    <xf numFmtId="49" fontId="4" fillId="2" borderId="63" xfId="0" applyNumberFormat="1" applyFont="1" applyFill="1" applyBorder="1" applyAlignment="1">
      <alignment horizontal="right" vertical="center" wrapText="1"/>
    </xf>
    <xf numFmtId="49" fontId="1" fillId="3" borderId="64" xfId="0" applyNumberFormat="1" applyFont="1" applyFill="1" applyBorder="1" applyAlignment="1">
      <alignment horizontal="center" vertical="center"/>
    </xf>
    <xf numFmtId="49" fontId="1" fillId="3" borderId="64" xfId="0" applyNumberFormat="1" applyFont="1" applyFill="1" applyBorder="1" applyAlignment="1">
      <alignment horizontal="center" vertical="center" wrapText="1"/>
    </xf>
    <xf numFmtId="49" fontId="9" fillId="3" borderId="65" xfId="0" applyNumberFormat="1" applyFont="1" applyFill="1" applyBorder="1" applyAlignment="1">
      <alignment vertical="center"/>
    </xf>
    <xf numFmtId="0" fontId="9" fillId="3" borderId="65" xfId="0" applyFont="1" applyFill="1" applyBorder="1" applyAlignment="1">
      <alignment horizontal="center" vertical="center"/>
    </xf>
    <xf numFmtId="0" fontId="9" fillId="3" borderId="65" xfId="0" applyFont="1" applyFill="1" applyBorder="1" applyAlignment="1">
      <alignment vertical="center"/>
    </xf>
    <xf numFmtId="3" fontId="9" fillId="3" borderId="65" xfId="0" applyNumberFormat="1" applyFont="1" applyFill="1" applyBorder="1" applyAlignment="1">
      <alignment horizontal="center" vertical="center"/>
    </xf>
    <xf numFmtId="49" fontId="4" fillId="2" borderId="49" xfId="0" applyNumberFormat="1" applyFont="1" applyFill="1" applyBorder="1" applyAlignment="1">
      <alignment horizontal="left" wrapText="1"/>
    </xf>
    <xf numFmtId="49" fontId="4" fillId="2" borderId="49" xfId="0" applyNumberFormat="1" applyFont="1" applyFill="1" applyBorder="1" applyAlignment="1">
      <alignment horizontal="center"/>
    </xf>
    <xf numFmtId="49" fontId="4" fillId="2" borderId="49" xfId="0" applyNumberFormat="1" applyFont="1" applyFill="1" applyBorder="1" applyAlignment="1">
      <alignment horizontal="center" wrapText="1"/>
    </xf>
    <xf numFmtId="49" fontId="4" fillId="0" borderId="49" xfId="0" applyNumberFormat="1" applyFont="1" applyFill="1" applyBorder="1" applyAlignment="1">
      <alignment wrapText="1"/>
    </xf>
    <xf numFmtId="49" fontId="4" fillId="0" borderId="49" xfId="0" applyNumberFormat="1" applyFont="1" applyFill="1" applyBorder="1" applyAlignment="1">
      <alignment horizontal="center"/>
    </xf>
    <xf numFmtId="3" fontId="4" fillId="0" borderId="49" xfId="0" applyNumberFormat="1" applyFont="1" applyFill="1" applyBorder="1" applyAlignment="1">
      <alignment horizontal="center"/>
    </xf>
    <xf numFmtId="49" fontId="4" fillId="0" borderId="49" xfId="0" applyNumberFormat="1" applyFont="1" applyFill="1" applyBorder="1" applyAlignment="1">
      <alignment horizontal="center" wrapText="1"/>
    </xf>
    <xf numFmtId="0" fontId="20" fillId="0" borderId="0" xfId="0" applyNumberFormat="1" applyFont="1" applyAlignment="1"/>
    <xf numFmtId="49" fontId="23" fillId="2" borderId="5" xfId="0" applyNumberFormat="1" applyFont="1" applyFill="1" applyBorder="1" applyAlignment="1"/>
    <xf numFmtId="49" fontId="23" fillId="2" borderId="5" xfId="0" applyNumberFormat="1" applyFont="1" applyFill="1" applyBorder="1" applyAlignment="1">
      <alignment horizontal="center"/>
    </xf>
    <xf numFmtId="0" fontId="23" fillId="2" borderId="5" xfId="0" applyNumberFormat="1" applyFont="1" applyFill="1" applyBorder="1" applyAlignment="1">
      <alignment horizontal="center"/>
    </xf>
    <xf numFmtId="3" fontId="23" fillId="2" borderId="57" xfId="0" applyNumberFormat="1" applyFont="1" applyFill="1" applyBorder="1" applyAlignment="1">
      <alignment horizontal="center"/>
    </xf>
    <xf numFmtId="3" fontId="23" fillId="2" borderId="49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wrapText="1"/>
    </xf>
    <xf numFmtId="0" fontId="3" fillId="4" borderId="57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7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7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18" fillId="9" borderId="36" xfId="0" applyNumberFormat="1" applyFont="1" applyFill="1" applyBorder="1" applyAlignment="1">
      <alignment vertical="center"/>
    </xf>
    <xf numFmtId="0" fontId="13" fillId="9" borderId="37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142874</xdr:rowOff>
    </xdr:from>
    <xdr:to>
      <xdr:col>7</xdr:col>
      <xdr:colOff>9525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42874"/>
          <a:ext cx="6715124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B98"/>
  <sheetViews>
    <sheetView showGridLines="0" tabSelected="1" topLeftCell="A4" workbookViewId="0">
      <selection activeCell="H12" sqref="H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140625" style="1" customWidth="1"/>
    <col min="3" max="3" width="18.7109375" style="1" customWidth="1"/>
    <col min="4" max="4" width="10" style="1" customWidth="1"/>
    <col min="5" max="5" width="12.7109375" style="1" customWidth="1"/>
    <col min="6" max="6" width="14.140625" style="1" customWidth="1"/>
    <col min="7" max="7" width="16" style="1" customWidth="1"/>
    <col min="8" max="8" width="16" style="147" customWidth="1"/>
    <col min="9" max="236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  <c r="H1" s="125"/>
    </row>
    <row r="2" spans="1:9" ht="15" customHeight="1" x14ac:dyDescent="0.25">
      <c r="A2" s="2"/>
      <c r="B2" s="2"/>
      <c r="C2" s="2"/>
      <c r="D2" s="2"/>
      <c r="E2" s="2"/>
      <c r="F2" s="2"/>
      <c r="G2" s="2"/>
      <c r="H2" s="125"/>
    </row>
    <row r="3" spans="1:9" ht="15" customHeight="1" x14ac:dyDescent="0.25">
      <c r="A3" s="2"/>
      <c r="B3" s="2"/>
      <c r="C3" s="2"/>
      <c r="D3" s="2"/>
      <c r="E3" s="2"/>
      <c r="F3" s="2"/>
      <c r="G3" s="2"/>
      <c r="H3" s="125"/>
    </row>
    <row r="4" spans="1:9" ht="15" customHeight="1" x14ac:dyDescent="0.25">
      <c r="A4" s="2"/>
      <c r="B4" s="2"/>
      <c r="C4" s="2"/>
      <c r="D4" s="2"/>
      <c r="E4" s="2"/>
      <c r="F4" s="2"/>
      <c r="G4" s="60"/>
      <c r="H4" s="125"/>
    </row>
    <row r="5" spans="1:9" ht="15" customHeight="1" x14ac:dyDescent="0.25">
      <c r="A5" s="2"/>
      <c r="B5" s="2"/>
      <c r="C5" s="2"/>
      <c r="D5" s="2"/>
      <c r="E5" s="2"/>
      <c r="F5" s="2"/>
      <c r="G5" s="2"/>
      <c r="H5" s="125"/>
    </row>
    <row r="6" spans="1:9" ht="15" customHeight="1" x14ac:dyDescent="0.25">
      <c r="A6" s="2"/>
      <c r="B6" s="2"/>
      <c r="C6" s="2"/>
      <c r="D6" s="2"/>
      <c r="E6" s="2"/>
      <c r="F6" s="2"/>
      <c r="G6" s="2"/>
      <c r="H6" s="125"/>
    </row>
    <row r="7" spans="1:9" ht="15" customHeight="1" x14ac:dyDescent="0.25">
      <c r="A7" s="2"/>
      <c r="B7" s="2"/>
      <c r="C7" s="2"/>
      <c r="D7" s="2"/>
      <c r="E7" s="2"/>
      <c r="F7" s="2"/>
      <c r="G7" s="2"/>
      <c r="H7" s="125"/>
    </row>
    <row r="8" spans="1:9" ht="15" customHeight="1" x14ac:dyDescent="0.25">
      <c r="A8" s="2"/>
      <c r="B8" s="110"/>
      <c r="C8" s="3"/>
      <c r="D8" s="2"/>
      <c r="E8" s="3"/>
      <c r="F8" s="3"/>
      <c r="G8" s="110"/>
      <c r="H8" s="125"/>
    </row>
    <row r="9" spans="1:9" ht="12" customHeight="1" x14ac:dyDescent="0.25">
      <c r="A9" s="60"/>
      <c r="B9" s="112" t="s">
        <v>0</v>
      </c>
      <c r="C9" s="106" t="s">
        <v>69</v>
      </c>
      <c r="D9" s="5"/>
      <c r="E9" s="187" t="s">
        <v>74</v>
      </c>
      <c r="F9" s="188"/>
      <c r="G9" s="162">
        <v>1700</v>
      </c>
      <c r="H9" s="126"/>
    </row>
    <row r="10" spans="1:9" ht="15" x14ac:dyDescent="0.25">
      <c r="A10" s="60"/>
      <c r="B10" s="113" t="s">
        <v>1</v>
      </c>
      <c r="C10" s="107" t="s">
        <v>70</v>
      </c>
      <c r="D10" s="6"/>
      <c r="E10" s="191" t="s">
        <v>2</v>
      </c>
      <c r="F10" s="192"/>
      <c r="G10" s="163" t="s">
        <v>72</v>
      </c>
      <c r="H10" s="127"/>
    </row>
    <row r="11" spans="1:9" ht="18" customHeight="1" x14ac:dyDescent="0.25">
      <c r="A11" s="60"/>
      <c r="B11" s="113" t="s">
        <v>3</v>
      </c>
      <c r="C11" s="108" t="s">
        <v>71</v>
      </c>
      <c r="D11" s="6"/>
      <c r="E11" s="189" t="s">
        <v>112</v>
      </c>
      <c r="F11" s="190"/>
      <c r="G11" s="164">
        <v>6040</v>
      </c>
      <c r="H11" s="128"/>
      <c r="I11" s="181" t="s">
        <v>63</v>
      </c>
    </row>
    <row r="12" spans="1:9" ht="11.25" customHeight="1" x14ac:dyDescent="0.25">
      <c r="A12" s="60"/>
      <c r="B12" s="113" t="s">
        <v>4</v>
      </c>
      <c r="C12" s="109" t="s">
        <v>59</v>
      </c>
      <c r="D12" s="6"/>
      <c r="E12" s="8" t="s">
        <v>5</v>
      </c>
      <c r="F12" s="160"/>
      <c r="G12" s="165">
        <f>G9*G11</f>
        <v>10268000</v>
      </c>
      <c r="H12" s="129"/>
    </row>
    <row r="13" spans="1:9" ht="11.25" customHeight="1" x14ac:dyDescent="0.25">
      <c r="A13" s="60"/>
      <c r="B13" s="113" t="s">
        <v>6</v>
      </c>
      <c r="C13" s="108" t="s">
        <v>113</v>
      </c>
      <c r="D13" s="6"/>
      <c r="E13" s="189" t="s">
        <v>7</v>
      </c>
      <c r="F13" s="190"/>
      <c r="G13" s="166" t="s">
        <v>60</v>
      </c>
      <c r="H13" s="130"/>
    </row>
    <row r="14" spans="1:9" ht="13.5" customHeight="1" x14ac:dyDescent="0.25">
      <c r="A14" s="60"/>
      <c r="B14" s="113" t="s">
        <v>8</v>
      </c>
      <c r="C14" s="108" t="s">
        <v>110</v>
      </c>
      <c r="D14" s="6"/>
      <c r="E14" s="189" t="s">
        <v>9</v>
      </c>
      <c r="F14" s="190"/>
      <c r="G14" s="166" t="s">
        <v>72</v>
      </c>
      <c r="H14" s="130"/>
    </row>
    <row r="15" spans="1:9" ht="25.5" customHeight="1" x14ac:dyDescent="0.25">
      <c r="A15" s="60"/>
      <c r="B15" s="113" t="s">
        <v>10</v>
      </c>
      <c r="C15" s="121">
        <v>44726</v>
      </c>
      <c r="D15" s="6"/>
      <c r="E15" s="191" t="s">
        <v>11</v>
      </c>
      <c r="F15" s="192"/>
      <c r="G15" s="167" t="s">
        <v>73</v>
      </c>
      <c r="H15" s="127"/>
    </row>
    <row r="16" spans="1:9" ht="12" customHeight="1" x14ac:dyDescent="0.25">
      <c r="A16" s="2"/>
      <c r="B16" s="111"/>
      <c r="C16" s="9"/>
      <c r="D16" s="10"/>
      <c r="E16" s="11"/>
      <c r="F16" s="11"/>
      <c r="G16" s="161"/>
      <c r="H16" s="131"/>
    </row>
    <row r="17" spans="1:8" ht="12" customHeight="1" x14ac:dyDescent="0.25">
      <c r="A17" s="12"/>
      <c r="B17" s="193" t="s">
        <v>12</v>
      </c>
      <c r="C17" s="194"/>
      <c r="D17" s="194"/>
      <c r="E17" s="194"/>
      <c r="F17" s="194"/>
      <c r="G17" s="194"/>
      <c r="H17" s="132"/>
    </row>
    <row r="18" spans="1:8" ht="12" customHeight="1" x14ac:dyDescent="0.25">
      <c r="A18" s="2"/>
      <c r="B18" s="13"/>
      <c r="C18" s="14"/>
      <c r="D18" s="14"/>
      <c r="E18" s="14"/>
      <c r="F18" s="15"/>
      <c r="G18" s="15"/>
      <c r="H18" s="133"/>
    </row>
    <row r="19" spans="1:8" ht="12" customHeight="1" x14ac:dyDescent="0.25">
      <c r="A19" s="4"/>
      <c r="B19" s="16" t="s">
        <v>13</v>
      </c>
      <c r="C19" s="17"/>
      <c r="D19" s="18"/>
      <c r="E19" s="18"/>
      <c r="F19" s="18"/>
      <c r="G19" s="150"/>
      <c r="H19" s="134"/>
    </row>
    <row r="20" spans="1:8" ht="25.5" customHeight="1" x14ac:dyDescent="0.25">
      <c r="A20" s="12"/>
      <c r="B20" s="19" t="s">
        <v>14</v>
      </c>
      <c r="C20" s="19" t="s">
        <v>15</v>
      </c>
      <c r="D20" s="19" t="s">
        <v>16</v>
      </c>
      <c r="E20" s="19" t="s">
        <v>17</v>
      </c>
      <c r="F20" s="148" t="s">
        <v>18</v>
      </c>
      <c r="G20" s="152" t="s">
        <v>19</v>
      </c>
      <c r="H20" s="135"/>
    </row>
    <row r="21" spans="1:8" ht="12.75" customHeight="1" x14ac:dyDescent="0.25">
      <c r="A21" s="12"/>
      <c r="B21" s="7" t="s">
        <v>78</v>
      </c>
      <c r="C21" s="20" t="s">
        <v>20</v>
      </c>
      <c r="D21" s="99">
        <v>8</v>
      </c>
      <c r="E21" s="20" t="s">
        <v>75</v>
      </c>
      <c r="F21" s="122">
        <v>30000</v>
      </c>
      <c r="G21" s="153">
        <f>D21*F21</f>
        <v>240000</v>
      </c>
      <c r="H21" s="136"/>
    </row>
    <row r="22" spans="1:8" ht="12.75" customHeight="1" x14ac:dyDescent="0.25">
      <c r="A22" s="12"/>
      <c r="B22" s="98" t="s">
        <v>79</v>
      </c>
      <c r="C22" s="20" t="s">
        <v>20</v>
      </c>
      <c r="D22" s="99">
        <v>4</v>
      </c>
      <c r="E22" s="20" t="s">
        <v>76</v>
      </c>
      <c r="F22" s="122">
        <v>30000</v>
      </c>
      <c r="G22" s="153">
        <f t="shared" ref="G22:G26" si="0">D22*F22</f>
        <v>120000</v>
      </c>
      <c r="H22" s="136"/>
    </row>
    <row r="23" spans="1:8" ht="12.75" customHeight="1" x14ac:dyDescent="0.25">
      <c r="A23" s="12"/>
      <c r="B23" s="114" t="s">
        <v>80</v>
      </c>
      <c r="C23" s="20" t="s">
        <v>20</v>
      </c>
      <c r="D23" s="99">
        <v>5</v>
      </c>
      <c r="E23" s="20" t="s">
        <v>76</v>
      </c>
      <c r="F23" s="122">
        <v>30000</v>
      </c>
      <c r="G23" s="153">
        <f t="shared" si="0"/>
        <v>150000</v>
      </c>
      <c r="H23" s="136"/>
    </row>
    <row r="24" spans="1:8" ht="12.75" customHeight="1" x14ac:dyDescent="0.25">
      <c r="A24" s="12"/>
      <c r="B24" s="98" t="s">
        <v>81</v>
      </c>
      <c r="C24" s="20" t="s">
        <v>20</v>
      </c>
      <c r="D24" s="99">
        <v>3</v>
      </c>
      <c r="E24" s="20" t="s">
        <v>77</v>
      </c>
      <c r="F24" s="122">
        <v>30000</v>
      </c>
      <c r="G24" s="153">
        <f t="shared" si="0"/>
        <v>90000</v>
      </c>
      <c r="H24" s="136"/>
    </row>
    <row r="25" spans="1:8" ht="12.75" customHeight="1" x14ac:dyDescent="0.25">
      <c r="A25" s="12"/>
      <c r="B25" s="98" t="s">
        <v>82</v>
      </c>
      <c r="C25" s="20" t="s">
        <v>20</v>
      </c>
      <c r="D25" s="99">
        <v>5</v>
      </c>
      <c r="E25" s="20" t="s">
        <v>62</v>
      </c>
      <c r="F25" s="122">
        <v>30000</v>
      </c>
      <c r="G25" s="153">
        <f t="shared" si="0"/>
        <v>150000</v>
      </c>
      <c r="H25" s="136"/>
    </row>
    <row r="26" spans="1:8" ht="12" customHeight="1" x14ac:dyDescent="0.25">
      <c r="A26" s="12"/>
      <c r="B26" s="7" t="s">
        <v>83</v>
      </c>
      <c r="C26" s="20" t="s">
        <v>20</v>
      </c>
      <c r="D26" s="99">
        <v>1700</v>
      </c>
      <c r="E26" s="20" t="s">
        <v>72</v>
      </c>
      <c r="F26" s="122">
        <v>1600</v>
      </c>
      <c r="G26" s="153">
        <f t="shared" si="0"/>
        <v>2720000</v>
      </c>
      <c r="H26" s="136"/>
    </row>
    <row r="27" spans="1:8" ht="12.75" customHeight="1" x14ac:dyDescent="0.25">
      <c r="A27" s="12"/>
      <c r="B27" s="21" t="s">
        <v>21</v>
      </c>
      <c r="C27" s="22"/>
      <c r="D27" s="22"/>
      <c r="E27" s="22"/>
      <c r="F27" s="149"/>
      <c r="G27" s="154">
        <f>G21+G22+G23+G24+G25+G26</f>
        <v>3470000</v>
      </c>
      <c r="H27" s="137"/>
    </row>
    <row r="28" spans="1:8" ht="12" customHeight="1" x14ac:dyDescent="0.25">
      <c r="A28" s="2"/>
      <c r="B28" s="13"/>
      <c r="C28" s="15"/>
      <c r="D28" s="15"/>
      <c r="E28" s="15"/>
      <c r="F28" s="23"/>
      <c r="G28" s="151"/>
      <c r="H28" s="138"/>
    </row>
    <row r="29" spans="1:8" ht="12" customHeight="1" x14ac:dyDescent="0.25">
      <c r="A29" s="4"/>
      <c r="B29" s="24" t="s">
        <v>22</v>
      </c>
      <c r="C29" s="25"/>
      <c r="D29" s="26"/>
      <c r="E29" s="26"/>
      <c r="F29" s="27"/>
      <c r="G29" s="27"/>
      <c r="H29" s="134"/>
    </row>
    <row r="30" spans="1:8" ht="24" customHeight="1" x14ac:dyDescent="0.25">
      <c r="A30" s="4"/>
      <c r="B30" s="28" t="s">
        <v>14</v>
      </c>
      <c r="C30" s="29" t="s">
        <v>15</v>
      </c>
      <c r="D30" s="29" t="s">
        <v>16</v>
      </c>
      <c r="E30" s="28" t="s">
        <v>17</v>
      </c>
      <c r="F30" s="29" t="s">
        <v>18</v>
      </c>
      <c r="G30" s="28" t="s">
        <v>19</v>
      </c>
      <c r="H30" s="139"/>
    </row>
    <row r="31" spans="1:8" ht="12" customHeight="1" x14ac:dyDescent="0.25">
      <c r="A31" s="4"/>
      <c r="B31" s="30" t="s">
        <v>63</v>
      </c>
      <c r="C31" s="31" t="s">
        <v>63</v>
      </c>
      <c r="D31" s="31" t="s">
        <v>63</v>
      </c>
      <c r="E31" s="31" t="s">
        <v>63</v>
      </c>
      <c r="F31" s="97" t="s">
        <v>63</v>
      </c>
      <c r="G31" s="100">
        <v>0</v>
      </c>
      <c r="H31" s="140"/>
    </row>
    <row r="32" spans="1:8" ht="12" customHeight="1" x14ac:dyDescent="0.25">
      <c r="A32" s="4"/>
      <c r="B32" s="32" t="s">
        <v>23</v>
      </c>
      <c r="C32" s="33"/>
      <c r="D32" s="33"/>
      <c r="E32" s="33"/>
      <c r="F32" s="34"/>
      <c r="G32" s="101">
        <f>SUM(G31)</f>
        <v>0</v>
      </c>
      <c r="H32" s="141"/>
    </row>
    <row r="33" spans="1:8" ht="12" customHeight="1" x14ac:dyDescent="0.25">
      <c r="A33" s="2"/>
      <c r="B33" s="35"/>
      <c r="C33" s="36"/>
      <c r="D33" s="36"/>
      <c r="E33" s="36"/>
      <c r="F33" s="37"/>
      <c r="G33" s="37"/>
      <c r="H33" s="138"/>
    </row>
    <row r="34" spans="1:8" ht="12" customHeight="1" x14ac:dyDescent="0.25">
      <c r="A34" s="4"/>
      <c r="B34" s="24" t="s">
        <v>24</v>
      </c>
      <c r="C34" s="25"/>
      <c r="D34" s="26"/>
      <c r="E34" s="26"/>
      <c r="F34" s="27"/>
      <c r="G34" s="150"/>
      <c r="H34" s="134"/>
    </row>
    <row r="35" spans="1:8" ht="32.25" customHeight="1" x14ac:dyDescent="0.25">
      <c r="A35" s="4"/>
      <c r="B35" s="38" t="s">
        <v>14</v>
      </c>
      <c r="C35" s="38" t="s">
        <v>15</v>
      </c>
      <c r="D35" s="38" t="s">
        <v>16</v>
      </c>
      <c r="E35" s="38" t="s">
        <v>17</v>
      </c>
      <c r="F35" s="123" t="s">
        <v>18</v>
      </c>
      <c r="G35" s="156" t="s">
        <v>19</v>
      </c>
      <c r="H35" s="139"/>
    </row>
    <row r="36" spans="1:8" ht="15.75" customHeight="1" x14ac:dyDescent="0.25">
      <c r="A36" s="118"/>
      <c r="B36" s="117" t="s">
        <v>86</v>
      </c>
      <c r="C36" s="116" t="s">
        <v>25</v>
      </c>
      <c r="D36" s="99">
        <v>0.5</v>
      </c>
      <c r="E36" s="20" t="s">
        <v>61</v>
      </c>
      <c r="F36" s="122">
        <v>482400</v>
      </c>
      <c r="G36" s="153">
        <f>D36*F36</f>
        <v>241200</v>
      </c>
      <c r="H36" s="136"/>
    </row>
    <row r="37" spans="1:8" ht="18" customHeight="1" x14ac:dyDescent="0.25">
      <c r="A37" s="118"/>
      <c r="B37" s="117" t="s">
        <v>64</v>
      </c>
      <c r="C37" s="116" t="s">
        <v>25</v>
      </c>
      <c r="D37" s="99">
        <v>0.4</v>
      </c>
      <c r="E37" s="20" t="s">
        <v>61</v>
      </c>
      <c r="F37" s="122">
        <v>241200</v>
      </c>
      <c r="G37" s="153">
        <f t="shared" ref="G37:G43" si="1">D37*F37</f>
        <v>96480</v>
      </c>
      <c r="H37" s="136"/>
    </row>
    <row r="38" spans="1:8" ht="17.25" customHeight="1" x14ac:dyDescent="0.25">
      <c r="A38" s="118"/>
      <c r="B38" s="117" t="s">
        <v>87</v>
      </c>
      <c r="C38" s="116" t="s">
        <v>25</v>
      </c>
      <c r="D38" s="99">
        <v>0.4</v>
      </c>
      <c r="E38" s="20" t="s">
        <v>84</v>
      </c>
      <c r="F38" s="122">
        <v>144720</v>
      </c>
      <c r="G38" s="153">
        <f t="shared" si="1"/>
        <v>57888</v>
      </c>
      <c r="H38" s="136"/>
    </row>
    <row r="39" spans="1:8" ht="15" customHeight="1" x14ac:dyDescent="0.25">
      <c r="A39" s="118"/>
      <c r="B39" s="117" t="s">
        <v>88</v>
      </c>
      <c r="C39" s="116" t="s">
        <v>25</v>
      </c>
      <c r="D39" s="99">
        <v>0.5</v>
      </c>
      <c r="E39" s="20" t="s">
        <v>84</v>
      </c>
      <c r="F39" s="122">
        <v>241200</v>
      </c>
      <c r="G39" s="153">
        <f t="shared" si="1"/>
        <v>120600</v>
      </c>
      <c r="H39" s="136"/>
    </row>
    <row r="40" spans="1:8" ht="15.75" customHeight="1" x14ac:dyDescent="0.25">
      <c r="A40" s="118"/>
      <c r="B40" s="117" t="s">
        <v>78</v>
      </c>
      <c r="C40" s="116" t="s">
        <v>25</v>
      </c>
      <c r="D40" s="99">
        <v>0.8</v>
      </c>
      <c r="E40" s="20" t="s">
        <v>85</v>
      </c>
      <c r="F40" s="122">
        <v>225120</v>
      </c>
      <c r="G40" s="153">
        <f t="shared" si="1"/>
        <v>180096</v>
      </c>
      <c r="H40" s="136"/>
    </row>
    <row r="41" spans="1:8" ht="12.75" customHeight="1" x14ac:dyDescent="0.25">
      <c r="A41" s="118"/>
      <c r="B41" s="117" t="s">
        <v>89</v>
      </c>
      <c r="C41" s="116" t="s">
        <v>25</v>
      </c>
      <c r="D41" s="99">
        <v>0.5</v>
      </c>
      <c r="E41" s="20" t="s">
        <v>84</v>
      </c>
      <c r="F41" s="122">
        <v>241200</v>
      </c>
      <c r="G41" s="153">
        <f t="shared" si="1"/>
        <v>120600</v>
      </c>
      <c r="H41" s="136"/>
    </row>
    <row r="42" spans="1:8" ht="15.75" customHeight="1" x14ac:dyDescent="0.25">
      <c r="A42" s="118"/>
      <c r="B42" s="117" t="s">
        <v>90</v>
      </c>
      <c r="C42" s="116" t="s">
        <v>25</v>
      </c>
      <c r="D42" s="99">
        <v>0.5</v>
      </c>
      <c r="E42" s="20" t="s">
        <v>76</v>
      </c>
      <c r="F42" s="122">
        <v>96480.000000000015</v>
      </c>
      <c r="G42" s="153">
        <f t="shared" si="1"/>
        <v>48240.000000000007</v>
      </c>
      <c r="H42" s="136"/>
    </row>
    <row r="43" spans="1:8" ht="14.25" customHeight="1" x14ac:dyDescent="0.25">
      <c r="A43" s="118"/>
      <c r="B43" s="117" t="s">
        <v>91</v>
      </c>
      <c r="C43" s="116" t="s">
        <v>25</v>
      </c>
      <c r="D43" s="99">
        <v>1700</v>
      </c>
      <c r="E43" s="20" t="s">
        <v>72</v>
      </c>
      <c r="F43" s="122">
        <v>321.60000000000002</v>
      </c>
      <c r="G43" s="153">
        <f t="shared" si="1"/>
        <v>546720</v>
      </c>
      <c r="H43" s="136"/>
    </row>
    <row r="44" spans="1:8" ht="12.75" customHeight="1" x14ac:dyDescent="0.25">
      <c r="A44" s="4"/>
      <c r="B44" s="40" t="s">
        <v>26</v>
      </c>
      <c r="C44" s="41"/>
      <c r="D44" s="41"/>
      <c r="E44" s="41"/>
      <c r="F44" s="155"/>
      <c r="G44" s="154">
        <f>G36+G37+G38+G39+G40+G41+G42+G43</f>
        <v>1411824</v>
      </c>
      <c r="H44" s="137"/>
    </row>
    <row r="45" spans="1:8" ht="12" customHeight="1" x14ac:dyDescent="0.25">
      <c r="A45" s="2"/>
      <c r="B45" s="35"/>
      <c r="C45" s="36"/>
      <c r="D45" s="36"/>
      <c r="E45" s="36"/>
      <c r="F45" s="37"/>
      <c r="G45" s="151"/>
      <c r="H45" s="138"/>
    </row>
    <row r="46" spans="1:8" ht="12" customHeight="1" x14ac:dyDescent="0.25">
      <c r="A46" s="4"/>
      <c r="B46" s="24" t="s">
        <v>27</v>
      </c>
      <c r="C46" s="25"/>
      <c r="D46" s="26"/>
      <c r="E46" s="26"/>
      <c r="F46" s="27"/>
      <c r="G46" s="150"/>
      <c r="H46" s="134"/>
    </row>
    <row r="47" spans="1:8" ht="24" customHeight="1" x14ac:dyDescent="0.25">
      <c r="A47" s="4"/>
      <c r="B47" s="39" t="s">
        <v>28</v>
      </c>
      <c r="C47" s="39" t="s">
        <v>29</v>
      </c>
      <c r="D47" s="39" t="s">
        <v>30</v>
      </c>
      <c r="E47" s="39" t="s">
        <v>17</v>
      </c>
      <c r="F47" s="123" t="s">
        <v>18</v>
      </c>
      <c r="G47" s="152" t="s">
        <v>19</v>
      </c>
      <c r="H47" s="135"/>
    </row>
    <row r="48" spans="1:8" ht="12.75" customHeight="1" x14ac:dyDescent="0.25">
      <c r="A48" s="12"/>
      <c r="B48" s="42" t="s">
        <v>65</v>
      </c>
      <c r="C48" s="102" t="s">
        <v>31</v>
      </c>
      <c r="D48" s="104">
        <v>15000</v>
      </c>
      <c r="E48" s="43" t="s">
        <v>94</v>
      </c>
      <c r="F48" s="124">
        <v>50.927999999999997</v>
      </c>
      <c r="G48" s="158">
        <f>D48*F48</f>
        <v>763920</v>
      </c>
      <c r="H48" s="142"/>
    </row>
    <row r="49" spans="1:8" ht="12.75" customHeight="1" x14ac:dyDescent="0.25">
      <c r="A49" s="12"/>
      <c r="B49" s="44" t="s">
        <v>92</v>
      </c>
      <c r="C49" s="43"/>
      <c r="D49" s="103"/>
      <c r="E49" s="43"/>
      <c r="F49" s="124"/>
      <c r="G49" s="158" t="s">
        <v>63</v>
      </c>
      <c r="H49" s="142"/>
    </row>
    <row r="50" spans="1:8" ht="12.75" customHeight="1" x14ac:dyDescent="0.25">
      <c r="A50" s="12"/>
      <c r="B50" s="182" t="s">
        <v>67</v>
      </c>
      <c r="C50" s="183" t="s">
        <v>31</v>
      </c>
      <c r="D50" s="184">
        <v>180</v>
      </c>
      <c r="E50" s="183" t="s">
        <v>62</v>
      </c>
      <c r="F50" s="185">
        <v>1980</v>
      </c>
      <c r="G50" s="186">
        <f t="shared" ref="G50:G60" si="2">D50*F50</f>
        <v>356400</v>
      </c>
      <c r="H50" s="142"/>
    </row>
    <row r="51" spans="1:8" ht="12.75" customHeight="1" x14ac:dyDescent="0.25">
      <c r="A51" s="12"/>
      <c r="B51" s="182" t="s">
        <v>93</v>
      </c>
      <c r="C51" s="183" t="s">
        <v>31</v>
      </c>
      <c r="D51" s="184">
        <v>230</v>
      </c>
      <c r="E51" s="183" t="s">
        <v>94</v>
      </c>
      <c r="F51" s="185">
        <v>1213.8</v>
      </c>
      <c r="G51" s="186">
        <f t="shared" si="2"/>
        <v>279174</v>
      </c>
      <c r="H51" s="142"/>
    </row>
    <row r="52" spans="1:8" ht="12.75" customHeight="1" x14ac:dyDescent="0.25">
      <c r="A52" s="12"/>
      <c r="B52" s="182" t="s">
        <v>66</v>
      </c>
      <c r="C52" s="183" t="s">
        <v>31</v>
      </c>
      <c r="D52" s="184">
        <v>180</v>
      </c>
      <c r="E52" s="183" t="s">
        <v>94</v>
      </c>
      <c r="F52" s="185">
        <v>1188</v>
      </c>
      <c r="G52" s="186">
        <f t="shared" si="2"/>
        <v>213840</v>
      </c>
      <c r="H52" s="142"/>
    </row>
    <row r="53" spans="1:8" ht="12.75" customHeight="1" x14ac:dyDescent="0.25">
      <c r="A53" s="12"/>
      <c r="B53" s="182" t="s">
        <v>95</v>
      </c>
      <c r="C53" s="183" t="s">
        <v>99</v>
      </c>
      <c r="D53" s="184">
        <v>3</v>
      </c>
      <c r="E53" s="183" t="s">
        <v>96</v>
      </c>
      <c r="F53" s="185">
        <v>10710</v>
      </c>
      <c r="G53" s="186">
        <f t="shared" si="2"/>
        <v>32130</v>
      </c>
      <c r="H53" s="142"/>
    </row>
    <row r="54" spans="1:8" ht="12.75" customHeight="1" x14ac:dyDescent="0.25">
      <c r="A54" s="12"/>
      <c r="B54" s="44" t="s">
        <v>97</v>
      </c>
      <c r="C54" s="45"/>
      <c r="D54" s="45"/>
      <c r="E54" s="45"/>
      <c r="F54" s="124"/>
      <c r="G54" s="158" t="s">
        <v>63</v>
      </c>
      <c r="H54" s="142"/>
    </row>
    <row r="55" spans="1:8" ht="12.75" customHeight="1" x14ac:dyDescent="0.25">
      <c r="A55" s="12"/>
      <c r="B55" s="115" t="s">
        <v>103</v>
      </c>
      <c r="C55" s="45" t="s">
        <v>99</v>
      </c>
      <c r="D55" s="45">
        <v>1</v>
      </c>
      <c r="E55" s="45" t="s">
        <v>75</v>
      </c>
      <c r="F55" s="124">
        <v>90185</v>
      </c>
      <c r="G55" s="158">
        <f t="shared" si="2"/>
        <v>90185</v>
      </c>
      <c r="H55" s="142"/>
    </row>
    <row r="56" spans="1:8" ht="12.75" customHeight="1" x14ac:dyDescent="0.25">
      <c r="A56" s="12"/>
      <c r="B56" s="115" t="s">
        <v>104</v>
      </c>
      <c r="C56" s="45" t="s">
        <v>99</v>
      </c>
      <c r="D56" s="45">
        <v>4</v>
      </c>
      <c r="E56" s="45" t="s">
        <v>62</v>
      </c>
      <c r="F56" s="124">
        <v>20201.439999999999</v>
      </c>
      <c r="G56" s="158">
        <f t="shared" si="2"/>
        <v>80805.759999999995</v>
      </c>
      <c r="H56" s="142"/>
    </row>
    <row r="57" spans="1:8" ht="12.75" customHeight="1" x14ac:dyDescent="0.25">
      <c r="A57" s="12"/>
      <c r="B57" s="115" t="s">
        <v>105</v>
      </c>
      <c r="C57" s="43" t="s">
        <v>31</v>
      </c>
      <c r="D57" s="103">
        <v>1.5</v>
      </c>
      <c r="E57" s="43" t="s">
        <v>77</v>
      </c>
      <c r="F57" s="124">
        <v>70705.039999999994</v>
      </c>
      <c r="G57" s="158">
        <f t="shared" si="2"/>
        <v>106057.56</v>
      </c>
      <c r="H57" s="142"/>
    </row>
    <row r="58" spans="1:8" ht="12.75" customHeight="1" x14ac:dyDescent="0.25">
      <c r="A58" s="12"/>
      <c r="B58" s="44" t="s">
        <v>68</v>
      </c>
      <c r="C58" s="43"/>
      <c r="D58" s="103"/>
      <c r="E58" s="43"/>
      <c r="F58" s="124"/>
      <c r="G58" s="158" t="s">
        <v>63</v>
      </c>
      <c r="H58" s="142"/>
    </row>
    <row r="59" spans="1:8" ht="12.75" customHeight="1" x14ac:dyDescent="0.25">
      <c r="A59" s="12"/>
      <c r="B59" s="115" t="s">
        <v>106</v>
      </c>
      <c r="C59" s="45" t="s">
        <v>99</v>
      </c>
      <c r="D59" s="45">
        <v>1</v>
      </c>
      <c r="E59" s="45" t="s">
        <v>84</v>
      </c>
      <c r="F59" s="124">
        <v>50694</v>
      </c>
      <c r="G59" s="158">
        <f t="shared" si="2"/>
        <v>50694</v>
      </c>
      <c r="H59" s="142"/>
    </row>
    <row r="60" spans="1:8" ht="12.75" customHeight="1" x14ac:dyDescent="0.25">
      <c r="A60" s="12"/>
      <c r="B60" s="115" t="s">
        <v>107</v>
      </c>
      <c r="C60" s="43" t="s">
        <v>99</v>
      </c>
      <c r="D60" s="103">
        <v>1</v>
      </c>
      <c r="E60" s="43" t="s">
        <v>98</v>
      </c>
      <c r="F60" s="124">
        <v>88381.299999999988</v>
      </c>
      <c r="G60" s="158">
        <f t="shared" si="2"/>
        <v>88381.299999999988</v>
      </c>
      <c r="H60" s="142"/>
    </row>
    <row r="61" spans="1:8" ht="13.5" customHeight="1" x14ac:dyDescent="0.25">
      <c r="A61" s="119" t="s">
        <v>63</v>
      </c>
      <c r="B61" s="46" t="s">
        <v>32</v>
      </c>
      <c r="C61" s="47"/>
      <c r="D61" s="47"/>
      <c r="E61" s="47"/>
      <c r="F61" s="157"/>
      <c r="G61" s="159">
        <f>SUM(G48:G60)</f>
        <v>2061587.62</v>
      </c>
      <c r="H61" s="143"/>
    </row>
    <row r="62" spans="1:8" ht="12" customHeight="1" x14ac:dyDescent="0.25">
      <c r="A62" s="2"/>
      <c r="B62" s="35"/>
      <c r="C62" s="36"/>
      <c r="D62" s="36"/>
      <c r="E62" s="48"/>
      <c r="F62" s="37"/>
      <c r="G62" s="151"/>
      <c r="H62" s="138"/>
    </row>
    <row r="63" spans="1:8" ht="12" customHeight="1" x14ac:dyDescent="0.25">
      <c r="A63" s="4"/>
      <c r="B63" s="24" t="s">
        <v>33</v>
      </c>
      <c r="C63" s="25"/>
      <c r="D63" s="26"/>
      <c r="E63" s="26"/>
      <c r="F63" s="27"/>
      <c r="G63" s="27"/>
      <c r="H63" s="134"/>
    </row>
    <row r="64" spans="1:8" ht="24" customHeight="1" x14ac:dyDescent="0.25">
      <c r="A64" s="4"/>
      <c r="B64" s="168" t="s">
        <v>34</v>
      </c>
      <c r="C64" s="169" t="s">
        <v>29</v>
      </c>
      <c r="D64" s="169" t="s">
        <v>30</v>
      </c>
      <c r="E64" s="168" t="s">
        <v>17</v>
      </c>
      <c r="F64" s="169" t="s">
        <v>18</v>
      </c>
      <c r="G64" s="168" t="s">
        <v>19</v>
      </c>
      <c r="H64" s="139"/>
    </row>
    <row r="65" spans="1:8" ht="12.75" customHeight="1" x14ac:dyDescent="0.25">
      <c r="A65" s="60"/>
      <c r="B65" s="174" t="s">
        <v>108</v>
      </c>
      <c r="C65" s="175" t="s">
        <v>109</v>
      </c>
      <c r="D65" s="158">
        <v>1</v>
      </c>
      <c r="E65" s="176" t="s">
        <v>72</v>
      </c>
      <c r="F65" s="158">
        <v>39808.720000000001</v>
      </c>
      <c r="G65" s="158">
        <f>D65*F65</f>
        <v>39808.720000000001</v>
      </c>
      <c r="H65" s="142"/>
    </row>
    <row r="66" spans="1:8" ht="12.75" customHeight="1" x14ac:dyDescent="0.25">
      <c r="A66" s="60"/>
      <c r="B66" s="177" t="s">
        <v>111</v>
      </c>
      <c r="C66" s="178" t="s">
        <v>15</v>
      </c>
      <c r="D66" s="179">
        <v>1</v>
      </c>
      <c r="E66" s="180" t="s">
        <v>72</v>
      </c>
      <c r="F66" s="179">
        <v>190980</v>
      </c>
      <c r="G66" s="179">
        <v>150000</v>
      </c>
      <c r="H66" s="142"/>
    </row>
    <row r="67" spans="1:8" ht="13.5" customHeight="1" x14ac:dyDescent="0.25">
      <c r="A67" s="4"/>
      <c r="B67" s="170" t="s">
        <v>35</v>
      </c>
      <c r="C67" s="171"/>
      <c r="D67" s="171"/>
      <c r="E67" s="171"/>
      <c r="F67" s="172"/>
      <c r="G67" s="173">
        <f>G65+G66</f>
        <v>189808.72</v>
      </c>
      <c r="H67" s="143"/>
    </row>
    <row r="68" spans="1:8" ht="12" customHeight="1" x14ac:dyDescent="0.25">
      <c r="A68" s="2"/>
      <c r="B68" s="63"/>
      <c r="C68" s="63"/>
      <c r="D68" s="63"/>
      <c r="E68" s="63"/>
      <c r="F68" s="64"/>
      <c r="G68" s="64"/>
      <c r="H68" s="138"/>
    </row>
    <row r="69" spans="1:8" ht="12" customHeight="1" x14ac:dyDescent="0.25">
      <c r="A69" s="60"/>
      <c r="B69" s="65" t="s">
        <v>36</v>
      </c>
      <c r="C69" s="66"/>
      <c r="D69" s="66"/>
      <c r="E69" s="66"/>
      <c r="F69" s="66"/>
      <c r="G69" s="67">
        <f>G27+G32+G44+G61+G67</f>
        <v>7133220.3399999999</v>
      </c>
      <c r="H69" s="144"/>
    </row>
    <row r="70" spans="1:8" ht="12" customHeight="1" x14ac:dyDescent="0.25">
      <c r="A70" s="60"/>
      <c r="B70" s="68" t="s">
        <v>37</v>
      </c>
      <c r="C70" s="50"/>
      <c r="D70" s="50"/>
      <c r="E70" s="50"/>
      <c r="F70" s="50"/>
      <c r="G70" s="69">
        <f>G69*0.05</f>
        <v>356661.01699999999</v>
      </c>
      <c r="H70" s="144"/>
    </row>
    <row r="71" spans="1:8" ht="12" customHeight="1" x14ac:dyDescent="0.25">
      <c r="A71" s="60"/>
      <c r="B71" s="70" t="s">
        <v>38</v>
      </c>
      <c r="C71" s="49"/>
      <c r="D71" s="49"/>
      <c r="E71" s="49"/>
      <c r="F71" s="49"/>
      <c r="G71" s="71">
        <f>G70+G69</f>
        <v>7489881.3569999998</v>
      </c>
      <c r="H71" s="144"/>
    </row>
    <row r="72" spans="1:8" ht="12" customHeight="1" x14ac:dyDescent="0.25">
      <c r="A72" s="60"/>
      <c r="B72" s="68" t="s">
        <v>39</v>
      </c>
      <c r="C72" s="50"/>
      <c r="D72" s="50"/>
      <c r="E72" s="50"/>
      <c r="F72" s="50"/>
      <c r="G72" s="69">
        <f>G12</f>
        <v>10268000</v>
      </c>
      <c r="H72" s="144"/>
    </row>
    <row r="73" spans="1:8" ht="12" customHeight="1" x14ac:dyDescent="0.25">
      <c r="A73" s="60"/>
      <c r="B73" s="72" t="s">
        <v>40</v>
      </c>
      <c r="C73" s="73"/>
      <c r="D73" s="73"/>
      <c r="E73" s="73"/>
      <c r="F73" s="73"/>
      <c r="G73" s="74">
        <f>G72-G71</f>
        <v>2778118.6430000002</v>
      </c>
      <c r="H73" s="144"/>
    </row>
    <row r="74" spans="1:8" ht="12" customHeight="1" x14ac:dyDescent="0.25">
      <c r="A74" s="60"/>
      <c r="B74" s="61" t="s">
        <v>41</v>
      </c>
      <c r="C74" s="62"/>
      <c r="D74" s="62"/>
      <c r="E74" s="62"/>
      <c r="F74" s="62"/>
      <c r="G74" s="57"/>
      <c r="H74" s="144"/>
    </row>
    <row r="75" spans="1:8" ht="12.75" customHeight="1" thickBot="1" x14ac:dyDescent="0.3">
      <c r="A75" s="60"/>
      <c r="B75" s="75"/>
      <c r="C75" s="62"/>
      <c r="D75" s="62"/>
      <c r="E75" s="62"/>
      <c r="F75" s="62"/>
      <c r="G75" s="57"/>
      <c r="H75" s="144"/>
    </row>
    <row r="76" spans="1:8" ht="12" customHeight="1" x14ac:dyDescent="0.25">
      <c r="A76" s="60"/>
      <c r="B76" s="86" t="s">
        <v>42</v>
      </c>
      <c r="C76" s="87"/>
      <c r="D76" s="87"/>
      <c r="E76" s="87"/>
      <c r="F76" s="88"/>
      <c r="G76" s="57"/>
      <c r="H76" s="144"/>
    </row>
    <row r="77" spans="1:8" ht="12" customHeight="1" x14ac:dyDescent="0.25">
      <c r="A77" s="60"/>
      <c r="B77" s="89" t="s">
        <v>43</v>
      </c>
      <c r="C77" s="59"/>
      <c r="D77" s="59"/>
      <c r="E77" s="59"/>
      <c r="F77" s="90"/>
      <c r="G77" s="57"/>
      <c r="H77" s="144"/>
    </row>
    <row r="78" spans="1:8" ht="12" customHeight="1" x14ac:dyDescent="0.25">
      <c r="A78" s="60"/>
      <c r="B78" s="89" t="s">
        <v>44</v>
      </c>
      <c r="C78" s="59"/>
      <c r="D78" s="59"/>
      <c r="E78" s="59"/>
      <c r="F78" s="90"/>
      <c r="G78" s="57"/>
      <c r="H78" s="144"/>
    </row>
    <row r="79" spans="1:8" ht="12" customHeight="1" x14ac:dyDescent="0.25">
      <c r="A79" s="60"/>
      <c r="B79" s="89" t="s">
        <v>45</v>
      </c>
      <c r="C79" s="59"/>
      <c r="D79" s="59"/>
      <c r="E79" s="59"/>
      <c r="F79" s="90"/>
      <c r="G79" s="57"/>
      <c r="H79" s="144"/>
    </row>
    <row r="80" spans="1:8" ht="12" customHeight="1" x14ac:dyDescent="0.25">
      <c r="A80" s="60"/>
      <c r="B80" s="89" t="s">
        <v>46</v>
      </c>
      <c r="C80" s="59"/>
      <c r="D80" s="59"/>
      <c r="E80" s="59"/>
      <c r="F80" s="90"/>
      <c r="G80" s="57"/>
      <c r="H80" s="144"/>
    </row>
    <row r="81" spans="1:8" ht="12" customHeight="1" x14ac:dyDescent="0.25">
      <c r="A81" s="60"/>
      <c r="B81" s="89" t="s">
        <v>47</v>
      </c>
      <c r="C81" s="59"/>
      <c r="D81" s="59"/>
      <c r="E81" s="59"/>
      <c r="F81" s="90"/>
      <c r="G81" s="57"/>
      <c r="H81" s="144"/>
    </row>
    <row r="82" spans="1:8" ht="12.75" customHeight="1" thickBot="1" x14ac:dyDescent="0.3">
      <c r="A82" s="60"/>
      <c r="B82" s="91" t="s">
        <v>48</v>
      </c>
      <c r="C82" s="92"/>
      <c r="D82" s="92"/>
      <c r="E82" s="92"/>
      <c r="F82" s="93"/>
      <c r="G82" s="57"/>
      <c r="H82" s="144"/>
    </row>
    <row r="83" spans="1:8" ht="12.75" customHeight="1" x14ac:dyDescent="0.25">
      <c r="A83" s="60"/>
      <c r="B83" s="84"/>
      <c r="C83" s="59"/>
      <c r="D83" s="59"/>
      <c r="E83" s="59"/>
      <c r="F83" s="59"/>
      <c r="G83" s="57"/>
      <c r="H83" s="144"/>
    </row>
    <row r="84" spans="1:8" ht="15" customHeight="1" thickBot="1" x14ac:dyDescent="0.3">
      <c r="A84" s="60"/>
      <c r="B84" s="198" t="s">
        <v>49</v>
      </c>
      <c r="C84" s="199"/>
      <c r="D84" s="83"/>
      <c r="E84" s="51"/>
      <c r="F84" s="51"/>
      <c r="G84" s="57"/>
      <c r="H84" s="144"/>
    </row>
    <row r="85" spans="1:8" ht="12" customHeight="1" x14ac:dyDescent="0.25">
      <c r="A85" s="60"/>
      <c r="B85" s="77" t="s">
        <v>34</v>
      </c>
      <c r="C85" s="52" t="s">
        <v>50</v>
      </c>
      <c r="D85" s="120" t="s">
        <v>51</v>
      </c>
      <c r="E85" s="51"/>
      <c r="F85" s="51"/>
      <c r="G85" s="57"/>
      <c r="H85" s="144"/>
    </row>
    <row r="86" spans="1:8" ht="12" customHeight="1" x14ac:dyDescent="0.25">
      <c r="A86" s="60"/>
      <c r="B86" s="78" t="s">
        <v>52</v>
      </c>
      <c r="C86" s="53">
        <f>G27</f>
        <v>3470000</v>
      </c>
      <c r="D86" s="79">
        <f>(C86/C92)</f>
        <v>0.46329171779963618</v>
      </c>
      <c r="E86" s="51"/>
      <c r="F86" s="51"/>
      <c r="G86" s="57"/>
      <c r="H86" s="144"/>
    </row>
    <row r="87" spans="1:8" ht="12" customHeight="1" x14ac:dyDescent="0.25">
      <c r="A87" s="60"/>
      <c r="B87" s="78" t="s">
        <v>53</v>
      </c>
      <c r="C87" s="54">
        <v>0</v>
      </c>
      <c r="D87" s="79">
        <v>0</v>
      </c>
      <c r="E87" s="51"/>
      <c r="F87" s="51"/>
      <c r="G87" s="57"/>
      <c r="H87" s="144"/>
    </row>
    <row r="88" spans="1:8" ht="12" customHeight="1" x14ac:dyDescent="0.25">
      <c r="A88" s="60"/>
      <c r="B88" s="78" t="s">
        <v>54</v>
      </c>
      <c r="C88" s="53">
        <f>G44</f>
        <v>1411824</v>
      </c>
      <c r="D88" s="79">
        <f>(C88/C92)</f>
        <v>0.18849751187053415</v>
      </c>
      <c r="E88" s="51"/>
      <c r="F88" s="51"/>
      <c r="G88" s="57"/>
      <c r="H88" s="144"/>
    </row>
    <row r="89" spans="1:8" ht="12" customHeight="1" x14ac:dyDescent="0.25">
      <c r="A89" s="60"/>
      <c r="B89" s="78" t="s">
        <v>28</v>
      </c>
      <c r="C89" s="53">
        <f>G61</f>
        <v>2061587.62</v>
      </c>
      <c r="D89" s="79">
        <f>(C89/C92)</f>
        <v>0.27524970313091174</v>
      </c>
      <c r="E89" s="51"/>
      <c r="F89" s="51"/>
      <c r="G89" s="57"/>
      <c r="H89" s="144"/>
    </row>
    <row r="90" spans="1:8" ht="12" customHeight="1" x14ac:dyDescent="0.25">
      <c r="A90" s="60"/>
      <c r="B90" s="78" t="s">
        <v>55</v>
      </c>
      <c r="C90" s="55">
        <f>G67</f>
        <v>189808.72</v>
      </c>
      <c r="D90" s="79">
        <f>(C90/C92)</f>
        <v>2.5342019579870364E-2</v>
      </c>
      <c r="E90" s="56"/>
      <c r="F90" s="56"/>
      <c r="G90" s="57"/>
      <c r="H90" s="144"/>
    </row>
    <row r="91" spans="1:8" ht="12" customHeight="1" x14ac:dyDescent="0.25">
      <c r="A91" s="60"/>
      <c r="B91" s="78" t="s">
        <v>56</v>
      </c>
      <c r="C91" s="55">
        <f>G70</f>
        <v>356661.01699999999</v>
      </c>
      <c r="D91" s="79">
        <f>(C91/C92)</f>
        <v>4.7619047619047616E-2</v>
      </c>
      <c r="E91" s="56"/>
      <c r="F91" s="56"/>
      <c r="G91" s="57"/>
      <c r="H91" s="144"/>
    </row>
    <row r="92" spans="1:8" ht="12.75" customHeight="1" thickBot="1" x14ac:dyDescent="0.3">
      <c r="A92" s="60"/>
      <c r="B92" s="80" t="s">
        <v>57</v>
      </c>
      <c r="C92" s="81">
        <f>SUM(C86:C91)</f>
        <v>7489881.3569999998</v>
      </c>
      <c r="D92" s="82">
        <f>SUM(D86:D91)</f>
        <v>1.0000000000000002</v>
      </c>
      <c r="E92" s="56"/>
      <c r="F92" s="56"/>
      <c r="G92" s="57"/>
      <c r="H92" s="144"/>
    </row>
    <row r="93" spans="1:8" ht="12" customHeight="1" x14ac:dyDescent="0.25">
      <c r="A93" s="60"/>
      <c r="B93" s="75"/>
      <c r="C93" s="62"/>
      <c r="D93" s="62"/>
      <c r="E93" s="62"/>
      <c r="F93" s="62"/>
      <c r="G93" s="57"/>
      <c r="H93" s="144"/>
    </row>
    <row r="94" spans="1:8" ht="12.75" customHeight="1" thickBot="1" x14ac:dyDescent="0.3">
      <c r="A94" s="60"/>
      <c r="B94" s="76"/>
      <c r="C94" s="62"/>
      <c r="D94" s="62"/>
      <c r="E94" s="62"/>
      <c r="F94" s="62"/>
      <c r="G94" s="57"/>
      <c r="H94" s="144"/>
    </row>
    <row r="95" spans="1:8" ht="12" customHeight="1" thickBot="1" x14ac:dyDescent="0.3">
      <c r="A95" s="60"/>
      <c r="B95" s="195" t="s">
        <v>100</v>
      </c>
      <c r="C95" s="196"/>
      <c r="D95" s="196"/>
      <c r="E95" s="197"/>
      <c r="F95" s="56"/>
      <c r="G95" s="57"/>
      <c r="H95" s="144"/>
    </row>
    <row r="96" spans="1:8" ht="12" customHeight="1" x14ac:dyDescent="0.25">
      <c r="A96" s="60"/>
      <c r="B96" s="95" t="s">
        <v>101</v>
      </c>
      <c r="C96" s="105">
        <v>1500</v>
      </c>
      <c r="D96" s="105">
        <f>G9</f>
        <v>1700</v>
      </c>
      <c r="E96" s="105">
        <v>1900</v>
      </c>
      <c r="F96" s="94"/>
      <c r="G96" s="58"/>
      <c r="H96" s="145"/>
    </row>
    <row r="97" spans="1:8" ht="12.75" customHeight="1" thickBot="1" x14ac:dyDescent="0.3">
      <c r="A97" s="60"/>
      <c r="B97" s="80" t="s">
        <v>102</v>
      </c>
      <c r="C97" s="81">
        <f>(G71/C96)</f>
        <v>4993.2542379999995</v>
      </c>
      <c r="D97" s="81">
        <f>(G71/D96)</f>
        <v>4405.8125629411761</v>
      </c>
      <c r="E97" s="96">
        <f>(G71/E96)</f>
        <v>3942.0428194736842</v>
      </c>
      <c r="F97" s="94"/>
      <c r="G97" s="58"/>
      <c r="H97" s="145"/>
    </row>
    <row r="98" spans="1:8" ht="15.6" customHeight="1" x14ac:dyDescent="0.25">
      <c r="A98" s="60"/>
      <c r="B98" s="85" t="s">
        <v>58</v>
      </c>
      <c r="C98" s="59"/>
      <c r="D98" s="59"/>
      <c r="E98" s="59"/>
      <c r="F98" s="59"/>
      <c r="G98" s="59"/>
      <c r="H98" s="146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2022-06-16T20:47:40Z</dcterms:modified>
</cp:coreProperties>
</file>