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jbalcazar_indap_cl/Documents/05 Creditos/04 Fichas Tecnicas cultivos/2022/03 Area La Serena/Junio 2022/"/>
    </mc:Choice>
  </mc:AlternateContent>
  <bookViews>
    <workbookView xWindow="0" yWindow="0" windowWidth="20400" windowHeight="8205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2" i="1" l="1"/>
  <c r="G62" i="1"/>
  <c r="C85" i="1" s="1"/>
  <c r="G56" i="1"/>
  <c r="G55" i="1"/>
  <c r="G53" i="1"/>
  <c r="G52" i="1"/>
  <c r="D50" i="1"/>
  <c r="G50" i="1"/>
  <c r="D49" i="1"/>
  <c r="G49" i="1"/>
  <c r="D48" i="1"/>
  <c r="G48" i="1" s="1"/>
  <c r="D47" i="1"/>
  <c r="G47" i="1"/>
  <c r="G45" i="1"/>
  <c r="G57" i="1" s="1"/>
  <c r="C84" i="1" s="1"/>
  <c r="G40" i="1"/>
  <c r="G39" i="1"/>
  <c r="G37" i="1"/>
  <c r="G27" i="1"/>
  <c r="G26" i="1"/>
  <c r="G25" i="1"/>
  <c r="G24" i="1"/>
  <c r="G23" i="1"/>
  <c r="G22" i="1"/>
  <c r="G21" i="1"/>
  <c r="G28" i="1"/>
  <c r="C81" i="1" s="1"/>
  <c r="G12" i="1"/>
  <c r="G67" i="1" s="1"/>
  <c r="G68" i="1" s="1"/>
  <c r="G41" i="1"/>
  <c r="C83" i="1" s="1"/>
  <c r="G64" i="1"/>
  <c r="G65" i="1"/>
  <c r="C86" i="1" s="1"/>
  <c r="G66" i="1"/>
  <c r="D92" i="1"/>
  <c r="C92" i="1"/>
  <c r="E92" i="1"/>
  <c r="C87" i="1" l="1"/>
  <c r="D81" i="1" l="1"/>
  <c r="D83" i="1"/>
  <c r="D84" i="1"/>
  <c r="D85" i="1"/>
  <c r="D86" i="1"/>
  <c r="D87" i="1" l="1"/>
</calcChain>
</file>

<file path=xl/sharedStrings.xml><?xml version="1.0" encoding="utf-8"?>
<sst xmlns="http://schemas.openxmlformats.org/spreadsheetml/2006/main" count="157" uniqueCount="112">
  <si>
    <t>RUBRO O CULTIVO</t>
  </si>
  <si>
    <t xml:space="preserve">PEPINO ENSALADA </t>
  </si>
  <si>
    <t>RENDIMIENTO (caja/ha)</t>
  </si>
  <si>
    <t>VARIEDAD</t>
  </si>
  <si>
    <t>Sin especificar</t>
  </si>
  <si>
    <t>Fecha Estimada precio venta</t>
  </si>
  <si>
    <t>Noviembre</t>
  </si>
  <si>
    <t>NIVEL TECNOLÓGICO</t>
  </si>
  <si>
    <t>ALTO</t>
  </si>
  <si>
    <t>PRECIO ESPERADO ($/caja)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</si>
  <si>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</si>
  <si>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</si>
  <si>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</si>
  <si>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</si>
  <si>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</si>
  <si>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</si>
  <si>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</si>
  <si>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</si>
  <si>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</si>
  <si>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</si>
  <si>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Sep-Nov</t>
  </si>
  <si>
    <t>FECHA PRECIO INSUMOS</t>
  </si>
  <si>
    <t>CONTINGENCIA</t>
  </si>
  <si>
    <t>Heladas/Sequia</t>
  </si>
  <si>
    <t>G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</si>
  <si>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</si>
  <si>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</si>
  <si>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</si>
  <si>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</si>
  <si>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</si>
  <si>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</si>
  <si>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</si>
  <si>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</si>
  <si>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Trasplante</t>
  </si>
  <si>
    <t>JH</t>
  </si>
  <si>
    <t>Abril-mayo</t>
  </si>
  <si>
    <t>Riego y fertirrigación</t>
  </si>
  <si>
    <t>Marzo- octubre</t>
  </si>
  <si>
    <t>Aplicación materia orgánica</t>
  </si>
  <si>
    <t>Marzo</t>
  </si>
  <si>
    <t>Aplicación de fertilizantes</t>
  </si>
  <si>
    <t>Marzo-septiembre</t>
  </si>
  <si>
    <t>Aplicación agroquímicos</t>
  </si>
  <si>
    <t>Limpieza y selección</t>
  </si>
  <si>
    <t>Septiembre-octubre</t>
  </si>
  <si>
    <t>Cosecha y embalaje en cajas</t>
  </si>
  <si>
    <t>Subtotal Jornadas Hombre</t>
  </si>
  <si>
    <t>JORNADAS ANIMAL</t>
  </si>
  <si>
    <t>Subtotal Jornadas Animal</t>
  </si>
  <si>
    <t>MAQUINARIA</t>
  </si>
  <si>
    <t>Aradura</t>
  </si>
  <si>
    <t>JM</t>
  </si>
  <si>
    <t>Julio</t>
  </si>
  <si>
    <t>Desinfeciones</t>
  </si>
  <si>
    <t>Agos Sep.</t>
  </si>
  <si>
    <t>Rastaje</t>
  </si>
  <si>
    <t>Melgadura</t>
  </si>
  <si>
    <t>Subtotal Costo Maquinaria</t>
  </si>
  <si>
    <t>INSUMOS</t>
  </si>
  <si>
    <t>UNIDAD (Kg/l/u</t>
  </si>
  <si>
    <t>CANTIDAD (kg/I/u)</t>
  </si>
  <si>
    <t>SUBTOTAL ($)</t>
  </si>
  <si>
    <t>PLANTINES</t>
  </si>
  <si>
    <t>Unidad</t>
  </si>
  <si>
    <t>FERTILIZANTES</t>
  </si>
  <si>
    <t>nitrato de potasio</t>
  </si>
  <si>
    <t>25 Kg</t>
  </si>
  <si>
    <t>nitrato de Calcio</t>
  </si>
  <si>
    <t>mezcla hortalicera</t>
  </si>
  <si>
    <t>Urea</t>
  </si>
  <si>
    <t>FUNGUICIDAS</t>
  </si>
  <si>
    <t>MANZATE WG</t>
  </si>
  <si>
    <t>Kg</t>
  </si>
  <si>
    <t>Jul-Oct</t>
  </si>
  <si>
    <t>BELLIS</t>
  </si>
  <si>
    <t>PLAGUICIDAS</t>
  </si>
  <si>
    <t>Engeo 247 SC</t>
  </si>
  <si>
    <t>Lt</t>
  </si>
  <si>
    <t>Karate zeon</t>
  </si>
  <si>
    <t>lt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</si>
  <si>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</si>
  <si>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</si>
  <si>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</si>
  <si>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</si>
  <si>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</si>
  <si>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</si>
  <si>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</si>
  <si>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</si>
  <si>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</si>
  <si>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</si>
  <si>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</si>
  <si>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</si>
  <si>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</si>
  <si>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</si>
  <si>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</si>
  <si>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</si>
  <si>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</si>
  <si>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</si>
  <si>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</si>
  <si>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</si>
  <si>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</si>
  <si>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</si>
  <si>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</si>
  <si>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</si>
  <si>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</si>
  <si>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</si>
  <si>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</si>
  <si>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</si>
  <si>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</si>
  <si>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(cajas/hà)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</si>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</sst>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100">
    <xf numFmtId="0" fontId="0" fillId="0" borderId="0" xfId="0"/>
    <xf numFmtId="0" fontId="12" fillId="3" borderId="1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/>
    <xf numFmtId="17" fontId="13" fillId="0" borderId="1" xfId="0" applyNumberFormat="1" applyFont="1" applyBorder="1" applyAlignment="1">
      <alignment horizontal="right"/>
    </xf>
    <xf numFmtId="166" fontId="13" fillId="0" borderId="1" xfId="2" applyNumberFormat="1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/>
    <xf numFmtId="0" fontId="9" fillId="0" borderId="0" xfId="0" applyFont="1"/>
    <xf numFmtId="0" fontId="12" fillId="4" borderId="0" xfId="0" applyFont="1" applyFill="1" applyAlignment="1">
      <alignment vertical="center" wrapText="1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5" fillId="0" borderId="1" xfId="0" applyFont="1" applyBorder="1"/>
    <xf numFmtId="0" fontId="0" fillId="0" borderId="1" xfId="0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6" fontId="8" fillId="0" borderId="1" xfId="2" applyNumberFormat="1" applyFont="1" applyBorder="1"/>
    <xf numFmtId="0" fontId="10" fillId="3" borderId="1" xfId="0" applyFont="1" applyFill="1" applyBorder="1"/>
    <xf numFmtId="0" fontId="0" fillId="3" borderId="1" xfId="0" applyFill="1" applyBorder="1"/>
    <xf numFmtId="166" fontId="8" fillId="3" borderId="1" xfId="2" applyNumberFormat="1" applyFont="1" applyFill="1" applyBorder="1"/>
    <xf numFmtId="166" fontId="10" fillId="3" borderId="1" xfId="2" applyNumberFormat="1" applyFont="1" applyFill="1" applyBorder="1"/>
    <xf numFmtId="166" fontId="8" fillId="0" borderId="0" xfId="2" applyNumberFormat="1" applyFont="1" applyBorder="1"/>
    <xf numFmtId="166" fontId="12" fillId="3" borderId="1" xfId="2" applyNumberFormat="1" applyFont="1" applyFill="1" applyBorder="1" applyAlignment="1">
      <alignment horizontal="center" wrapText="1"/>
    </xf>
    <xf numFmtId="166" fontId="12" fillId="3" borderId="1" xfId="2" applyNumberFormat="1" applyFont="1" applyFill="1" applyBorder="1" applyAlignment="1">
      <alignment horizontal="center"/>
    </xf>
    <xf numFmtId="0" fontId="14" fillId="0" borderId="1" xfId="0" applyFont="1" applyBorder="1"/>
    <xf numFmtId="166" fontId="10" fillId="3" borderId="1" xfId="2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166" fontId="14" fillId="0" borderId="1" xfId="2" applyNumberFormat="1" applyFont="1" applyBorder="1"/>
    <xf numFmtId="0" fontId="16" fillId="3" borderId="1" xfId="0" applyFont="1" applyFill="1" applyBorder="1" applyAlignment="1">
      <alignment horizontal="center"/>
    </xf>
    <xf numFmtId="0" fontId="17" fillId="0" borderId="1" xfId="0" applyFont="1" applyBorder="1"/>
    <xf numFmtId="166" fontId="8" fillId="0" borderId="1" xfId="2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3" fontId="10" fillId="3" borderId="1" xfId="0" applyNumberFormat="1" applyFont="1" applyFill="1" applyBorder="1"/>
    <xf numFmtId="0" fontId="10" fillId="5" borderId="0" xfId="0" applyFont="1" applyFill="1"/>
    <xf numFmtId="0" fontId="0" fillId="5" borderId="0" xfId="0" applyFill="1"/>
    <xf numFmtId="3" fontId="10" fillId="5" borderId="0" xfId="0" applyNumberFormat="1" applyFont="1" applyFill="1"/>
    <xf numFmtId="0" fontId="10" fillId="4" borderId="0" xfId="0" applyFont="1" applyFill="1"/>
    <xf numFmtId="3" fontId="10" fillId="4" borderId="0" xfId="0" applyNumberFormat="1" applyFont="1" applyFill="1"/>
    <xf numFmtId="0" fontId="10" fillId="3" borderId="0" xfId="0" applyFont="1" applyFill="1" applyAlignment="1">
      <alignment horizontal="left"/>
    </xf>
    <xf numFmtId="0" fontId="0" fillId="3" borderId="0" xfId="0" applyFill="1"/>
    <xf numFmtId="3" fontId="10" fillId="3" borderId="0" xfId="0" applyNumberFormat="1" applyFont="1" applyFill="1"/>
    <xf numFmtId="0" fontId="12" fillId="4" borderId="0" xfId="0" applyFont="1" applyFill="1"/>
    <xf numFmtId="3" fontId="12" fillId="4" borderId="0" xfId="0" applyNumberFormat="1" applyFont="1" applyFill="1"/>
    <xf numFmtId="0" fontId="12" fillId="3" borderId="0" xfId="0" applyFont="1" applyFill="1"/>
    <xf numFmtId="3" fontId="10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4" xfId="0" applyFont="1" applyFill="1" applyBorder="1"/>
    <xf numFmtId="49" fontId="6" fillId="2" borderId="5" xfId="0" applyNumberFormat="1" applyFont="1" applyFill="1" applyBorder="1" applyAlignment="1">
      <alignment vertical="center"/>
    </xf>
    <xf numFmtId="0" fontId="6" fillId="2" borderId="0" xfId="0" applyFont="1" applyFill="1"/>
    <xf numFmtId="0" fontId="6" fillId="2" borderId="6" xfId="0" applyFont="1" applyFill="1" applyBorder="1"/>
    <xf numFmtId="49" fontId="6" fillId="2" borderId="7" xfId="0" applyNumberFormat="1" applyFont="1" applyFill="1" applyBorder="1" applyAlignment="1">
      <alignment vertic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 applyAlignment="1">
      <alignment vertical="center"/>
    </xf>
    <xf numFmtId="49" fontId="18" fillId="4" borderId="10" xfId="0" applyNumberFormat="1" applyFont="1" applyFill="1" applyBorder="1" applyAlignment="1">
      <alignment vertical="center"/>
    </xf>
    <xf numFmtId="49" fontId="18" fillId="4" borderId="11" xfId="0" applyNumberFormat="1" applyFont="1" applyFill="1" applyBorder="1" applyAlignment="1">
      <alignment vertical="center"/>
    </xf>
    <xf numFmtId="0" fontId="19" fillId="4" borderId="12" xfId="0" applyFont="1" applyFill="1" applyBorder="1"/>
    <xf numFmtId="0" fontId="6" fillId="5" borderId="0" xfId="0" applyFont="1" applyFill="1"/>
    <xf numFmtId="49" fontId="4" fillId="6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vertical="center"/>
    </xf>
    <xf numFmtId="9" fontId="6" fillId="2" borderId="16" xfId="0" applyNumberFormat="1" applyFont="1" applyFill="1" applyBorder="1"/>
    <xf numFmtId="167" fontId="4" fillId="2" borderId="15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9" fontId="4" fillId="6" borderId="17" xfId="0" applyNumberFormat="1" applyFont="1" applyFill="1" applyBorder="1" applyAlignment="1">
      <alignment vertical="center"/>
    </xf>
    <xf numFmtId="167" fontId="4" fillId="6" borderId="18" xfId="0" applyNumberFormat="1" applyFont="1" applyFill="1" applyBorder="1" applyAlignment="1">
      <alignment vertical="center"/>
    </xf>
    <xf numFmtId="9" fontId="4" fillId="6" borderId="19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8" fillId="4" borderId="10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18" fillId="4" borderId="12" xfId="0" applyFont="1" applyFill="1" applyBorder="1" applyAlignment="1">
      <alignment vertical="center"/>
    </xf>
    <xf numFmtId="49" fontId="4" fillId="6" borderId="20" xfId="0" applyNumberFormat="1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164" fontId="8" fillId="0" borderId="0" xfId="1" applyFont="1" applyBorder="1"/>
    <xf numFmtId="164" fontId="8" fillId="0" borderId="1" xfId="1" applyFont="1" applyBorder="1" applyAlignment="1"/>
    <xf numFmtId="166" fontId="4" fillId="2" borderId="15" xfId="0" applyNumberFormat="1" applyFont="1" applyFill="1" applyBorder="1" applyAlignment="1">
      <alignment vertical="center"/>
    </xf>
    <xf numFmtId="49" fontId="4" fillId="6" borderId="21" xfId="0" applyNumberFormat="1" applyFont="1" applyFill="1" applyBorder="1" applyAlignment="1">
      <alignment horizontal="center" vertical="center"/>
    </xf>
    <xf numFmtId="49" fontId="6" fillId="6" borderId="22" xfId="0" applyNumberFormat="1" applyFont="1" applyFill="1" applyBorder="1" applyAlignment="1">
      <alignment horizontal="center"/>
    </xf>
    <xf numFmtId="164" fontId="4" fillId="6" borderId="23" xfId="1" applyFont="1" applyFill="1" applyBorder="1" applyAlignment="1">
      <alignment vertical="center"/>
    </xf>
    <xf numFmtId="164" fontId="4" fillId="6" borderId="24" xfId="1" applyFont="1" applyFill="1" applyBorder="1" applyAlignment="1">
      <alignment vertical="center"/>
    </xf>
    <xf numFmtId="164" fontId="4" fillId="6" borderId="18" xfId="1" applyFont="1" applyFill="1" applyBorder="1" applyAlignment="1">
      <alignment vertical="center"/>
    </xf>
    <xf numFmtId="164" fontId="4" fillId="6" borderId="19" xfId="1" applyFont="1" applyFill="1" applyBorder="1" applyAlignment="1">
      <alignment vertical="center"/>
    </xf>
    <xf numFmtId="17" fontId="20" fillId="5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28575</xdr:rowOff>
    </xdr:to>
    <xdr:pic>
      <xdr:nvPicPr>
        <xdr:cNvPr id="1026" name="Imagen 1">
          <a:extLst>
            <a:ext uri="{FF2B5EF4-FFF2-40B4-BE49-F238E27FC236}">
              <a16:creationId xmlns:a16="http://schemas.microsoft.com/office/drawing/2014/main" id="{94970AA0-0FA7-1D92-57BE-496F36343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7391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94"/>
  <sheetViews>
    <sheetView tabSelected="1" workbookViewId="0">
      <selection activeCell="G12" sqref="G12"/>
    </sheetView>
  </sheetViews>
  <sheetFormatPr baseColWidth="10" defaultColWidth="11.42578125" defaultRowHeight="15" x14ac:dyDescent="0.25"/>
  <cols>
    <col min="1" max="1" width="4.28515625" customWidth="1"/>
    <col min="2" max="2" width="27.140625" customWidth="1"/>
    <col min="4" max="4" width="15.5703125" bestFit="1" customWidth="1"/>
    <col min="5" max="5" width="19.140625" bestFit="1" customWidth="1"/>
    <col min="6" max="6" width="23.5703125" bestFit="1" customWidth="1"/>
    <col min="7" max="7" width="13.85546875" bestFit="1" customWidth="1"/>
  </cols>
  <sheetData>
    <row r="9" spans="2:7" x14ac:dyDescent="0.25">
      <c r="B9" s="1" t="s">
        <v>0</v>
      </c>
      <c r="C9" s="97" t="s">
        <v>1</v>
      </c>
      <c r="D9" s="97"/>
      <c r="F9" s="1" t="s">
        <v>2</v>
      </c>
      <c r="G9" s="2">
        <v>1500</v>
      </c>
    </row>
    <row r="10" spans="2:7" x14ac:dyDescent="0.25">
      <c r="B10" s="3" t="s">
        <v>3</v>
      </c>
      <c r="C10" s="98" t="s">
        <v>4</v>
      </c>
      <c r="D10" s="98"/>
      <c r="F10" s="4" t="s">
        <v>5</v>
      </c>
      <c r="G10" s="5" t="s">
        <v>6</v>
      </c>
    </row>
    <row r="11" spans="2:7" x14ac:dyDescent="0.25">
      <c r="B11" s="3" t="s">
        <v>7</v>
      </c>
      <c r="C11" s="98" t="s">
        <v>8</v>
      </c>
      <c r="D11" s="98"/>
      <c r="F11" s="4" t="s">
        <v>9</v>
      </c>
      <c r="G11" s="6">
        <v>4800</v>
      </c>
    </row>
    <row r="12" spans="2:7" x14ac:dyDescent="0.25">
      <c r="B12" s="3" t="s">
        <v>10</v>
      </c>
      <c r="C12" s="98" t="s">
        <v>11</v>
      </c>
      <c r="D12" s="98"/>
      <c r="F12" s="4" t="s">
        <v>12</v>
      </c>
      <c r="G12" s="6">
        <f>SUM(G11*G9)</f>
        <v>7200000</v>
      </c>
    </row>
    <row r="13" spans="2:7" x14ac:dyDescent="0.25">
      <c r="B13" s="3" t="s">
        <v>13</v>
      </c>
      <c r="C13" s="99" t="s">
        <v>14</v>
      </c>
      <c r="D13" s="99"/>
      <c r="F13" s="4" t="s">
        <v>15</v>
      </c>
      <c r="G13" s="7" t="s">
        <v>16</v>
      </c>
    </row>
    <row r="14" spans="2:7" x14ac:dyDescent="0.25">
      <c r="B14" s="8" t="s">
        <v>17</v>
      </c>
      <c r="C14" s="98" t="s">
        <v>18</v>
      </c>
      <c r="D14" s="98"/>
      <c r="F14" s="4" t="s">
        <v>19</v>
      </c>
      <c r="G14" s="7" t="s">
        <v>20</v>
      </c>
    </row>
    <row r="15" spans="2:7" ht="15.75" x14ac:dyDescent="0.25">
      <c r="B15" s="8" t="s">
        <v>21</v>
      </c>
      <c r="C15" s="94">
        <v>44713</v>
      </c>
      <c r="D15" s="95"/>
      <c r="F15" s="4" t="s">
        <v>22</v>
      </c>
      <c r="G15" s="7" t="s">
        <v>23</v>
      </c>
    </row>
    <row r="16" spans="2:7" x14ac:dyDescent="0.25">
      <c r="B16" s="9"/>
      <c r="C16" s="10" t="s">
        <v>24</v>
      </c>
    </row>
    <row r="17" spans="2:7" x14ac:dyDescent="0.25">
      <c r="B17" s="96" t="s">
        <v>25</v>
      </c>
      <c r="C17" s="96"/>
      <c r="D17" s="96"/>
      <c r="E17" s="96"/>
      <c r="F17" s="96"/>
      <c r="G17" s="96"/>
    </row>
    <row r="18" spans="2:7" x14ac:dyDescent="0.25">
      <c r="B18" s="9"/>
      <c r="C18" s="9"/>
      <c r="D18" s="9"/>
      <c r="E18" s="9"/>
      <c r="F18" s="9"/>
      <c r="G18" s="9"/>
    </row>
    <row r="19" spans="2:7" x14ac:dyDescent="0.25">
      <c r="B19" s="11" t="s">
        <v>26</v>
      </c>
    </row>
    <row r="20" spans="2:7" x14ac:dyDescent="0.25">
      <c r="B20" s="12" t="s">
        <v>27</v>
      </c>
      <c r="C20" s="12" t="s">
        <v>28</v>
      </c>
      <c r="D20" s="12" t="s">
        <v>29</v>
      </c>
      <c r="E20" s="12" t="s">
        <v>30</v>
      </c>
      <c r="F20" s="13" t="s">
        <v>31</v>
      </c>
      <c r="G20" s="12" t="s">
        <v>32</v>
      </c>
    </row>
    <row r="21" spans="2:7" x14ac:dyDescent="0.25">
      <c r="B21" s="14" t="s">
        <v>33</v>
      </c>
      <c r="C21" s="15" t="s">
        <v>34</v>
      </c>
      <c r="D21" s="16">
        <v>6</v>
      </c>
      <c r="E21" s="17" t="s">
        <v>35</v>
      </c>
      <c r="F21" s="18">
        <v>30000</v>
      </c>
      <c r="G21" s="18">
        <f t="shared" ref="G21:G27" si="0">D21*F21</f>
        <v>180000</v>
      </c>
    </row>
    <row r="22" spans="2:7" x14ac:dyDescent="0.25">
      <c r="B22" s="14" t="s">
        <v>36</v>
      </c>
      <c r="C22" s="15" t="s">
        <v>34</v>
      </c>
      <c r="D22" s="16">
        <v>8</v>
      </c>
      <c r="E22" s="17" t="s">
        <v>37</v>
      </c>
      <c r="F22" s="18">
        <v>30000</v>
      </c>
      <c r="G22" s="18">
        <f t="shared" si="0"/>
        <v>240000</v>
      </c>
    </row>
    <row r="23" spans="2:7" x14ac:dyDescent="0.25">
      <c r="B23" s="14" t="s">
        <v>38</v>
      </c>
      <c r="C23" s="15" t="s">
        <v>34</v>
      </c>
      <c r="D23" s="16">
        <v>4</v>
      </c>
      <c r="E23" s="17" t="s">
        <v>39</v>
      </c>
      <c r="F23" s="18">
        <v>30000</v>
      </c>
      <c r="G23" s="18">
        <f t="shared" si="0"/>
        <v>120000</v>
      </c>
    </row>
    <row r="24" spans="2:7" x14ac:dyDescent="0.25">
      <c r="B24" s="14" t="s">
        <v>40</v>
      </c>
      <c r="C24" s="15" t="s">
        <v>34</v>
      </c>
      <c r="D24" s="16">
        <v>4</v>
      </c>
      <c r="E24" s="17" t="s">
        <v>41</v>
      </c>
      <c r="F24" s="18">
        <v>30000</v>
      </c>
      <c r="G24" s="18">
        <f t="shared" si="0"/>
        <v>120000</v>
      </c>
    </row>
    <row r="25" spans="2:7" x14ac:dyDescent="0.25">
      <c r="B25" s="14" t="s">
        <v>42</v>
      </c>
      <c r="C25" s="15" t="s">
        <v>34</v>
      </c>
      <c r="D25" s="16">
        <v>6</v>
      </c>
      <c r="E25" s="17" t="s">
        <v>41</v>
      </c>
      <c r="F25" s="18">
        <v>30000</v>
      </c>
      <c r="G25" s="18">
        <f t="shared" si="0"/>
        <v>180000</v>
      </c>
    </row>
    <row r="26" spans="2:7" x14ac:dyDescent="0.25">
      <c r="B26" s="14" t="s">
        <v>43</v>
      </c>
      <c r="C26" s="15" t="s">
        <v>34</v>
      </c>
      <c r="D26" s="16">
        <v>4</v>
      </c>
      <c r="E26" s="17" t="s">
        <v>44</v>
      </c>
      <c r="F26" s="18">
        <v>30000</v>
      </c>
      <c r="G26" s="18">
        <f t="shared" si="0"/>
        <v>120000</v>
      </c>
    </row>
    <row r="27" spans="2:7" x14ac:dyDescent="0.25">
      <c r="B27" s="14" t="s">
        <v>45</v>
      </c>
      <c r="C27" s="15" t="s">
        <v>34</v>
      </c>
      <c r="D27" s="16">
        <v>8</v>
      </c>
      <c r="E27" s="17" t="s">
        <v>44</v>
      </c>
      <c r="F27" s="18">
        <v>30000</v>
      </c>
      <c r="G27" s="18">
        <f t="shared" si="0"/>
        <v>240000</v>
      </c>
    </row>
    <row r="28" spans="2:7" x14ac:dyDescent="0.25">
      <c r="B28" s="19" t="s">
        <v>46</v>
      </c>
      <c r="C28" s="20"/>
      <c r="D28" s="20"/>
      <c r="E28" s="20"/>
      <c r="F28" s="21"/>
      <c r="G28" s="22">
        <f>SUM(G21:G27)</f>
        <v>1200000</v>
      </c>
    </row>
    <row r="29" spans="2:7" x14ac:dyDescent="0.25">
      <c r="F29" s="23"/>
      <c r="G29" s="23"/>
    </row>
    <row r="30" spans="2:7" x14ac:dyDescent="0.25">
      <c r="B30" s="11" t="s">
        <v>47</v>
      </c>
      <c r="F30" s="23"/>
      <c r="G30" s="23"/>
    </row>
    <row r="31" spans="2:7" x14ac:dyDescent="0.25">
      <c r="B31" s="12" t="s">
        <v>27</v>
      </c>
      <c r="C31" s="12" t="s">
        <v>28</v>
      </c>
      <c r="D31" s="12" t="s">
        <v>29</v>
      </c>
      <c r="E31" s="12" t="s">
        <v>30</v>
      </c>
      <c r="F31" s="24" t="s">
        <v>31</v>
      </c>
      <c r="G31" s="25" t="s">
        <v>32</v>
      </c>
    </row>
    <row r="32" spans="2:7" x14ac:dyDescent="0.25">
      <c r="B32" s="26"/>
      <c r="C32" s="15"/>
      <c r="D32" s="15"/>
      <c r="E32" s="15"/>
      <c r="F32" s="18"/>
      <c r="G32" s="18"/>
    </row>
    <row r="33" spans="2:10" x14ac:dyDescent="0.25">
      <c r="B33" s="19" t="s">
        <v>48</v>
      </c>
      <c r="C33" s="20"/>
      <c r="D33" s="20"/>
      <c r="E33" s="20"/>
      <c r="F33" s="21"/>
      <c r="G33" s="27"/>
    </row>
    <row r="34" spans="2:10" x14ac:dyDescent="0.25">
      <c r="F34" s="23"/>
      <c r="G34" s="23"/>
    </row>
    <row r="35" spans="2:10" x14ac:dyDescent="0.25">
      <c r="B35" s="11" t="s">
        <v>49</v>
      </c>
      <c r="F35" s="23"/>
      <c r="G35" s="23"/>
    </row>
    <row r="36" spans="2:10" x14ac:dyDescent="0.25">
      <c r="B36" s="12" t="s">
        <v>27</v>
      </c>
      <c r="C36" s="12" t="s">
        <v>28</v>
      </c>
      <c r="D36" s="12" t="s">
        <v>29</v>
      </c>
      <c r="E36" s="12" t="s">
        <v>30</v>
      </c>
      <c r="F36" s="24" t="s">
        <v>31</v>
      </c>
      <c r="G36" s="25" t="s">
        <v>32</v>
      </c>
    </row>
    <row r="37" spans="2:10" x14ac:dyDescent="0.25">
      <c r="B37" s="26" t="s">
        <v>50</v>
      </c>
      <c r="C37" s="28" t="s">
        <v>51</v>
      </c>
      <c r="D37" s="28">
        <v>6.25E-2</v>
      </c>
      <c r="E37" s="29" t="s">
        <v>52</v>
      </c>
      <c r="F37" s="30">
        <v>200000</v>
      </c>
      <c r="G37" s="30">
        <f>F37*D37</f>
        <v>12500</v>
      </c>
      <c r="J37" s="85"/>
    </row>
    <row r="38" spans="2:10" x14ac:dyDescent="0.25">
      <c r="B38" s="26" t="s">
        <v>53</v>
      </c>
      <c r="C38" s="28" t="s">
        <v>51</v>
      </c>
      <c r="D38" s="28">
        <v>0.18</v>
      </c>
      <c r="E38" s="29" t="s">
        <v>54</v>
      </c>
      <c r="F38" s="30">
        <v>200000</v>
      </c>
      <c r="G38" s="30">
        <v>36000</v>
      </c>
      <c r="J38" s="85"/>
    </row>
    <row r="39" spans="2:10" x14ac:dyDescent="0.25">
      <c r="B39" s="26" t="s">
        <v>55</v>
      </c>
      <c r="C39" s="28" t="s">
        <v>51</v>
      </c>
      <c r="D39" s="28">
        <v>0.05</v>
      </c>
      <c r="E39" s="29" t="s">
        <v>52</v>
      </c>
      <c r="F39" s="30">
        <v>200000</v>
      </c>
      <c r="G39" s="30">
        <f>F39*D39</f>
        <v>10000</v>
      </c>
      <c r="J39" s="85"/>
    </row>
    <row r="40" spans="2:10" x14ac:dyDescent="0.25">
      <c r="B40" s="26" t="s">
        <v>56</v>
      </c>
      <c r="C40" s="28" t="s">
        <v>51</v>
      </c>
      <c r="D40" s="28">
        <v>0.05</v>
      </c>
      <c r="E40" s="29" t="s">
        <v>52</v>
      </c>
      <c r="F40" s="30">
        <v>200000</v>
      </c>
      <c r="G40" s="30">
        <f>F40*D40</f>
        <v>10000</v>
      </c>
      <c r="J40" s="85"/>
    </row>
    <row r="41" spans="2:10" x14ac:dyDescent="0.25">
      <c r="B41" s="19" t="s">
        <v>57</v>
      </c>
      <c r="C41" s="20"/>
      <c r="D41" s="20"/>
      <c r="E41" s="20"/>
      <c r="F41" s="21"/>
      <c r="G41" s="22">
        <f>SUM(G37:G40)</f>
        <v>68500</v>
      </c>
    </row>
    <row r="43" spans="2:10" x14ac:dyDescent="0.25">
      <c r="B43" s="11" t="s">
        <v>58</v>
      </c>
    </row>
    <row r="44" spans="2:10" x14ac:dyDescent="0.25">
      <c r="B44" s="12" t="s">
        <v>58</v>
      </c>
      <c r="C44" s="31" t="s">
        <v>59</v>
      </c>
      <c r="D44" s="31" t="s">
        <v>60</v>
      </c>
      <c r="E44" s="12" t="s">
        <v>30</v>
      </c>
      <c r="F44" s="12" t="s">
        <v>31</v>
      </c>
      <c r="G44" s="12" t="s">
        <v>61</v>
      </c>
    </row>
    <row r="45" spans="2:10" x14ac:dyDescent="0.25">
      <c r="B45" s="32" t="s">
        <v>62</v>
      </c>
      <c r="C45" s="15" t="s">
        <v>63</v>
      </c>
      <c r="D45" s="86">
        <v>15000</v>
      </c>
      <c r="E45" s="15" t="s">
        <v>52</v>
      </c>
      <c r="F45" s="33">
        <v>80</v>
      </c>
      <c r="G45" s="33">
        <f>F45*D45</f>
        <v>1200000</v>
      </c>
    </row>
    <row r="46" spans="2:10" x14ac:dyDescent="0.25">
      <c r="B46" s="34" t="s">
        <v>64</v>
      </c>
      <c r="C46" s="15"/>
      <c r="D46" s="15"/>
      <c r="E46" s="15"/>
      <c r="F46" s="33"/>
      <c r="G46" s="33"/>
    </row>
    <row r="47" spans="2:10" x14ac:dyDescent="0.25">
      <c r="B47" s="35" t="s">
        <v>65</v>
      </c>
      <c r="C47" s="15" t="s">
        <v>66</v>
      </c>
      <c r="D47" s="15">
        <f>1000/25</f>
        <v>40</v>
      </c>
      <c r="E47" s="15" t="s">
        <v>20</v>
      </c>
      <c r="F47" s="33">
        <v>50800</v>
      </c>
      <c r="G47" s="33">
        <f>F47*D47</f>
        <v>2032000</v>
      </c>
    </row>
    <row r="48" spans="2:10" x14ac:dyDescent="0.25">
      <c r="B48" s="35" t="s">
        <v>67</v>
      </c>
      <c r="C48" s="15" t="s">
        <v>66</v>
      </c>
      <c r="D48" s="15">
        <f>500/25</f>
        <v>20</v>
      </c>
      <c r="E48" s="15" t="s">
        <v>20</v>
      </c>
      <c r="F48" s="33">
        <v>26400</v>
      </c>
      <c r="G48" s="33">
        <f>F48*D48</f>
        <v>528000</v>
      </c>
    </row>
    <row r="49" spans="2:7" x14ac:dyDescent="0.25">
      <c r="B49" s="35" t="s">
        <v>68</v>
      </c>
      <c r="C49" s="15" t="s">
        <v>66</v>
      </c>
      <c r="D49" s="15">
        <f>300/25</f>
        <v>12</v>
      </c>
      <c r="E49" s="15" t="s">
        <v>20</v>
      </c>
      <c r="F49" s="33">
        <v>34237</v>
      </c>
      <c r="G49" s="33">
        <f>F49*D49</f>
        <v>410844</v>
      </c>
    </row>
    <row r="50" spans="2:7" x14ac:dyDescent="0.25">
      <c r="B50" s="35" t="s">
        <v>69</v>
      </c>
      <c r="C50" s="15" t="s">
        <v>66</v>
      </c>
      <c r="D50" s="15">
        <f>300/25</f>
        <v>12</v>
      </c>
      <c r="E50" s="15" t="s">
        <v>20</v>
      </c>
      <c r="F50" s="33">
        <v>32700</v>
      </c>
      <c r="G50" s="33">
        <f>F50*D50</f>
        <v>392400</v>
      </c>
    </row>
    <row r="51" spans="2:7" x14ac:dyDescent="0.25">
      <c r="B51" s="36" t="s">
        <v>70</v>
      </c>
      <c r="C51" s="15"/>
      <c r="D51" s="15"/>
      <c r="E51" s="15"/>
      <c r="F51" s="33"/>
      <c r="G51" s="33"/>
    </row>
    <row r="52" spans="2:7" x14ac:dyDescent="0.25">
      <c r="B52" s="37" t="s">
        <v>71</v>
      </c>
      <c r="C52" s="15" t="s">
        <v>72</v>
      </c>
      <c r="D52" s="15">
        <v>2.5</v>
      </c>
      <c r="E52" s="15" t="s">
        <v>73</v>
      </c>
      <c r="F52" s="33">
        <v>9240</v>
      </c>
      <c r="G52" s="33">
        <f>F52*D52</f>
        <v>23100</v>
      </c>
    </row>
    <row r="53" spans="2:7" x14ac:dyDescent="0.25">
      <c r="B53" s="37" t="s">
        <v>74</v>
      </c>
      <c r="C53" s="15" t="s">
        <v>72</v>
      </c>
      <c r="D53" s="15">
        <v>0.2</v>
      </c>
      <c r="E53" s="15" t="s">
        <v>73</v>
      </c>
      <c r="F53" s="33">
        <v>138556</v>
      </c>
      <c r="G53" s="33">
        <f>F53*D53</f>
        <v>27711.200000000001</v>
      </c>
    </row>
    <row r="54" spans="2:7" x14ac:dyDescent="0.25">
      <c r="B54" s="36" t="s">
        <v>75</v>
      </c>
      <c r="C54" s="15"/>
      <c r="D54" s="15"/>
      <c r="E54" s="15"/>
      <c r="F54" s="33"/>
      <c r="G54" s="33"/>
    </row>
    <row r="55" spans="2:7" x14ac:dyDescent="0.25">
      <c r="B55" s="38" t="s">
        <v>76</v>
      </c>
      <c r="C55" s="15" t="s">
        <v>77</v>
      </c>
      <c r="D55" s="15">
        <v>0.2</v>
      </c>
      <c r="E55" s="15" t="s">
        <v>73</v>
      </c>
      <c r="F55" s="33">
        <v>112890</v>
      </c>
      <c r="G55" s="33">
        <f>F55*D55</f>
        <v>22578</v>
      </c>
    </row>
    <row r="56" spans="2:7" x14ac:dyDescent="0.25">
      <c r="B56" s="37" t="s">
        <v>78</v>
      </c>
      <c r="C56" s="15" t="s">
        <v>79</v>
      </c>
      <c r="D56" s="15">
        <v>1</v>
      </c>
      <c r="E56" s="15" t="s">
        <v>73</v>
      </c>
      <c r="F56" s="33">
        <v>49220</v>
      </c>
      <c r="G56" s="33">
        <f>F56*D56</f>
        <v>49220</v>
      </c>
    </row>
    <row r="57" spans="2:7" x14ac:dyDescent="0.25">
      <c r="B57" s="19" t="s">
        <v>80</v>
      </c>
      <c r="C57" s="20"/>
      <c r="D57" s="20"/>
      <c r="E57" s="20"/>
      <c r="F57" s="20"/>
      <c r="G57" s="39">
        <f>SUM(G45:G56)</f>
        <v>4685853.2</v>
      </c>
    </row>
    <row r="58" spans="2:7" x14ac:dyDescent="0.25">
      <c r="B58" s="40"/>
      <c r="C58" s="41"/>
      <c r="D58" s="41"/>
      <c r="E58" s="41"/>
      <c r="F58" s="41"/>
      <c r="G58" s="42"/>
    </row>
    <row r="59" spans="2:7" x14ac:dyDescent="0.25">
      <c r="B59" s="11" t="s">
        <v>81</v>
      </c>
    </row>
    <row r="60" spans="2:7" x14ac:dyDescent="0.25">
      <c r="B60" s="12" t="s">
        <v>82</v>
      </c>
      <c r="C60" s="12" t="s">
        <v>59</v>
      </c>
      <c r="D60" s="12" t="s">
        <v>60</v>
      </c>
      <c r="E60" s="12" t="s">
        <v>30</v>
      </c>
      <c r="F60" s="31" t="s">
        <v>31</v>
      </c>
      <c r="G60" s="12" t="s">
        <v>61</v>
      </c>
    </row>
    <row r="61" spans="2:7" x14ac:dyDescent="0.25">
      <c r="B61" s="26"/>
      <c r="C61" s="15"/>
      <c r="D61" s="15"/>
      <c r="E61" s="15"/>
      <c r="F61" s="33"/>
      <c r="G61" s="33"/>
    </row>
    <row r="62" spans="2:7" x14ac:dyDescent="0.25">
      <c r="B62" s="19" t="s">
        <v>83</v>
      </c>
      <c r="C62" s="20"/>
      <c r="D62" s="20"/>
      <c r="E62" s="20"/>
      <c r="F62" s="20"/>
      <c r="G62" s="39">
        <f>SUM(G61:G61)</f>
        <v>0</v>
      </c>
    </row>
    <row r="64" spans="2:7" x14ac:dyDescent="0.25">
      <c r="B64" s="43" t="s">
        <v>84</v>
      </c>
      <c r="C64" s="43"/>
      <c r="D64" s="43"/>
      <c r="E64" s="43"/>
      <c r="F64" s="43"/>
      <c r="G64" s="44">
        <f>SUM(G28+G33+G41+G57+G62)</f>
        <v>5954353.2000000002</v>
      </c>
    </row>
    <row r="65" spans="2:7" x14ac:dyDescent="0.25">
      <c r="B65" s="45" t="s">
        <v>85</v>
      </c>
      <c r="C65" s="46"/>
      <c r="D65" s="46"/>
      <c r="E65" s="46"/>
      <c r="F65" s="46"/>
      <c r="G65" s="47">
        <f>SUM(G64*5/100)</f>
        <v>297717.65999999997</v>
      </c>
    </row>
    <row r="66" spans="2:7" x14ac:dyDescent="0.25">
      <c r="B66" s="48" t="s">
        <v>86</v>
      </c>
      <c r="C66" s="48"/>
      <c r="D66" s="48"/>
      <c r="E66" s="48"/>
      <c r="F66" s="48"/>
      <c r="G66" s="49">
        <f>SUM(G64:G65)</f>
        <v>6252070.8600000003</v>
      </c>
    </row>
    <row r="67" spans="2:7" x14ac:dyDescent="0.25">
      <c r="B67" s="50" t="s">
        <v>87</v>
      </c>
      <c r="C67" s="50"/>
      <c r="D67" s="50"/>
      <c r="E67" s="50"/>
      <c r="F67" s="50"/>
      <c r="G67" s="51">
        <f>SUM(G12*1)</f>
        <v>7200000</v>
      </c>
    </row>
    <row r="68" spans="2:7" x14ac:dyDescent="0.25">
      <c r="B68" s="48" t="s">
        <v>88</v>
      </c>
      <c r="C68" s="43"/>
      <c r="D68" s="43"/>
      <c r="E68" s="43"/>
      <c r="F68" s="43"/>
      <c r="G68" s="44">
        <f>SUM(G67-G66)</f>
        <v>947929.13999999966</v>
      </c>
    </row>
    <row r="69" spans="2:7" x14ac:dyDescent="0.25">
      <c r="B69" s="52" t="s">
        <v>89</v>
      </c>
      <c r="C69" s="53"/>
      <c r="D69" s="53"/>
      <c r="E69" s="53"/>
      <c r="F69" s="53"/>
      <c r="G69" s="41"/>
    </row>
    <row r="70" spans="2:7" ht="15.75" thickBot="1" x14ac:dyDescent="0.3">
      <c r="B70" s="54"/>
      <c r="C70" s="53"/>
      <c r="D70" s="53"/>
      <c r="E70" s="53"/>
      <c r="F70" s="53"/>
      <c r="G70" s="41"/>
    </row>
    <row r="71" spans="2:7" x14ac:dyDescent="0.25">
      <c r="B71" s="55" t="s">
        <v>90</v>
      </c>
      <c r="C71" s="56"/>
      <c r="D71" s="56"/>
      <c r="E71" s="56"/>
      <c r="F71" s="57"/>
      <c r="G71" s="41"/>
    </row>
    <row r="72" spans="2:7" x14ac:dyDescent="0.25">
      <c r="B72" s="58" t="s">
        <v>91</v>
      </c>
      <c r="C72" s="59"/>
      <c r="D72" s="59"/>
      <c r="E72" s="59"/>
      <c r="F72" s="60"/>
      <c r="G72" s="41"/>
    </row>
    <row r="73" spans="2:7" x14ac:dyDescent="0.25">
      <c r="B73" s="58" t="s">
        <v>92</v>
      </c>
      <c r="C73" s="59"/>
      <c r="D73" s="59"/>
      <c r="E73" s="59"/>
      <c r="F73" s="60"/>
      <c r="G73" s="41"/>
    </row>
    <row r="74" spans="2:7" x14ac:dyDescent="0.25">
      <c r="B74" s="58" t="s">
        <v>93</v>
      </c>
      <c r="C74" s="59"/>
      <c r="D74" s="59"/>
      <c r="E74" s="59"/>
      <c r="F74" s="60"/>
      <c r="G74" s="41"/>
    </row>
    <row r="75" spans="2:7" x14ac:dyDescent="0.25">
      <c r="B75" s="58" t="s">
        <v>94</v>
      </c>
      <c r="C75" s="59"/>
      <c r="D75" s="59"/>
      <c r="E75" s="59"/>
      <c r="F75" s="60"/>
      <c r="G75" s="41"/>
    </row>
    <row r="76" spans="2:7" x14ac:dyDescent="0.25">
      <c r="B76" s="58" t="s">
        <v>95</v>
      </c>
      <c r="C76" s="59"/>
      <c r="D76" s="59"/>
      <c r="E76" s="59"/>
      <c r="F76" s="60"/>
      <c r="G76" s="41"/>
    </row>
    <row r="77" spans="2:7" ht="15.75" thickBot="1" x14ac:dyDescent="0.3">
      <c r="B77" s="61" t="s">
        <v>96</v>
      </c>
      <c r="C77" s="62"/>
      <c r="D77" s="62"/>
      <c r="E77" s="62"/>
      <c r="F77" s="63"/>
      <c r="G77" s="41"/>
    </row>
    <row r="78" spans="2:7" ht="15.75" thickBot="1" x14ac:dyDescent="0.3">
      <c r="B78" s="64"/>
      <c r="C78" s="59"/>
      <c r="D78" s="59"/>
      <c r="E78" s="59"/>
      <c r="F78" s="59"/>
      <c r="G78" s="41"/>
    </row>
    <row r="79" spans="2:7" ht="15.75" thickBot="1" x14ac:dyDescent="0.3">
      <c r="B79" s="65" t="s">
        <v>97</v>
      </c>
      <c r="C79" s="66"/>
      <c r="D79" s="67"/>
      <c r="E79" s="68"/>
      <c r="F79" s="68"/>
      <c r="G79" s="41"/>
    </row>
    <row r="80" spans="2:7" x14ac:dyDescent="0.25">
      <c r="B80" s="69" t="s">
        <v>98</v>
      </c>
      <c r="C80" s="88" t="s">
        <v>99</v>
      </c>
      <c r="D80" s="89" t="s">
        <v>100</v>
      </c>
      <c r="E80" s="68"/>
      <c r="F80" s="68"/>
      <c r="G80" s="41"/>
    </row>
    <row r="81" spans="2:7" x14ac:dyDescent="0.25">
      <c r="B81" s="70" t="s">
        <v>101</v>
      </c>
      <c r="C81" s="71">
        <f>G28</f>
        <v>1200000</v>
      </c>
      <c r="D81" s="72">
        <f>(C81/C87)</f>
        <v>0.19193640425246236</v>
      </c>
      <c r="E81" s="68"/>
      <c r="F81" s="68"/>
      <c r="G81" s="41"/>
    </row>
    <row r="82" spans="2:7" x14ac:dyDescent="0.25">
      <c r="B82" s="70" t="s">
        <v>102</v>
      </c>
      <c r="C82" s="87">
        <f>G33</f>
        <v>0</v>
      </c>
      <c r="D82" s="72">
        <v>0</v>
      </c>
      <c r="E82" s="68"/>
      <c r="F82" s="68"/>
      <c r="G82" s="41"/>
    </row>
    <row r="83" spans="2:7" x14ac:dyDescent="0.25">
      <c r="B83" s="70" t="s">
        <v>103</v>
      </c>
      <c r="C83" s="71">
        <f>G41</f>
        <v>68500</v>
      </c>
      <c r="D83" s="72">
        <f>(C83/C87)</f>
        <v>1.0956369742744726E-2</v>
      </c>
      <c r="E83" s="68"/>
      <c r="F83" s="68"/>
      <c r="G83" s="41"/>
    </row>
    <row r="84" spans="2:7" x14ac:dyDescent="0.25">
      <c r="B84" s="70" t="s">
        <v>104</v>
      </c>
      <c r="C84" s="71">
        <f>G57</f>
        <v>4685853.2</v>
      </c>
      <c r="D84" s="72">
        <f>(C84/C87)</f>
        <v>0.74948817838574533</v>
      </c>
      <c r="E84" s="68"/>
      <c r="F84" s="68"/>
      <c r="G84" s="41"/>
    </row>
    <row r="85" spans="2:7" x14ac:dyDescent="0.25">
      <c r="B85" s="70" t="s">
        <v>105</v>
      </c>
      <c r="C85" s="73">
        <f>G62</f>
        <v>0</v>
      </c>
      <c r="D85" s="72">
        <f>(C85/C87)</f>
        <v>0</v>
      </c>
      <c r="E85" s="74"/>
      <c r="F85" s="74"/>
      <c r="G85" s="41"/>
    </row>
    <row r="86" spans="2:7" x14ac:dyDescent="0.25">
      <c r="B86" s="70" t="s">
        <v>106</v>
      </c>
      <c r="C86" s="73">
        <f>G65</f>
        <v>297717.65999999997</v>
      </c>
      <c r="D86" s="72">
        <f>(C86/C87)</f>
        <v>4.7619047619047609E-2</v>
      </c>
      <c r="E86" s="74"/>
      <c r="F86" s="74"/>
      <c r="G86" s="41"/>
    </row>
    <row r="87" spans="2:7" ht="15.75" thickBot="1" x14ac:dyDescent="0.3">
      <c r="B87" s="75" t="s">
        <v>107</v>
      </c>
      <c r="C87" s="76">
        <f>SUM(C81:C86)</f>
        <v>6252070.8600000003</v>
      </c>
      <c r="D87" s="77">
        <f>SUM(D81:D86)</f>
        <v>1</v>
      </c>
      <c r="E87" s="74"/>
      <c r="F87" s="74"/>
      <c r="G87" s="41"/>
    </row>
    <row r="88" spans="2:7" x14ac:dyDescent="0.25">
      <c r="B88" s="54"/>
      <c r="C88" s="53"/>
      <c r="D88" s="53"/>
      <c r="E88" s="53"/>
      <c r="F88" s="53"/>
      <c r="G88" s="41"/>
    </row>
    <row r="89" spans="2:7" ht="15.75" thickBot="1" x14ac:dyDescent="0.3">
      <c r="B89" s="78"/>
      <c r="C89" s="53"/>
      <c r="D89" s="53"/>
      <c r="E89" s="53"/>
      <c r="F89" s="53"/>
      <c r="G89" s="41"/>
    </row>
    <row r="90" spans="2:7" ht="15.75" thickBot="1" x14ac:dyDescent="0.3">
      <c r="B90" s="79"/>
      <c r="C90" s="66" t="s">
        <v>108</v>
      </c>
      <c r="D90" s="80"/>
      <c r="E90" s="81"/>
      <c r="F90" s="74"/>
      <c r="G90" s="41"/>
    </row>
    <row r="91" spans="2:7" x14ac:dyDescent="0.25">
      <c r="B91" s="82" t="s">
        <v>109</v>
      </c>
      <c r="C91" s="90">
        <v>1100</v>
      </c>
      <c r="D91" s="90">
        <v>1500</v>
      </c>
      <c r="E91" s="91">
        <v>1700</v>
      </c>
      <c r="F91" s="83"/>
      <c r="G91" s="41"/>
    </row>
    <row r="92" spans="2:7" ht="15.75" thickBot="1" x14ac:dyDescent="0.3">
      <c r="B92" s="75" t="s">
        <v>110</v>
      </c>
      <c r="C92" s="92">
        <f>(G66/C91)</f>
        <v>5683.7007818181819</v>
      </c>
      <c r="D92" s="92">
        <f>(G66/D91)</f>
        <v>4168.0472399999999</v>
      </c>
      <c r="E92" s="93">
        <f>(G66/E91)</f>
        <v>3677.688741176471</v>
      </c>
      <c r="F92" s="83"/>
      <c r="G92" s="41"/>
    </row>
    <row r="93" spans="2:7" x14ac:dyDescent="0.25">
      <c r="B93" s="84" t="s">
        <v>111</v>
      </c>
      <c r="C93" s="59"/>
      <c r="D93" s="59"/>
      <c r="E93" s="59"/>
      <c r="F93" s="59"/>
      <c r="G93" s="41"/>
    </row>
    <row r="94" spans="2:7" x14ac:dyDescent="0.25">
      <c r="B94" s="41"/>
      <c r="C94" s="41"/>
      <c r="D94" s="41"/>
      <c r="E94" s="41"/>
      <c r="F94" s="41"/>
      <c r="G94" s="41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24B915-CCE5-4927-A22E-23494E44A952}"/>
</file>

<file path=customXml/itemProps2.xml><?xml version="1.0" encoding="utf-8"?>
<ds:datastoreItem xmlns:ds="http://schemas.openxmlformats.org/officeDocument/2006/customXml" ds:itemID="{6AD3292C-21A2-4ECE-AA53-E3A08FB994C0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0b82782-c0f5-416e-ae65-72e3340045c9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A3140A8-C66F-4AF7-9318-6501CCC13A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</cp:lastModifiedBy>
  <cp:revision/>
  <dcterms:created xsi:type="dcterms:W3CDTF">2022-03-15T19:35:30Z</dcterms:created>
  <dcterms:modified xsi:type="dcterms:W3CDTF">2022-06-20T18:00:14Z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