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LAUTARO JUNIO 2022\"/>
    </mc:Choice>
  </mc:AlternateContent>
  <bookViews>
    <workbookView xWindow="0" yWindow="0" windowWidth="10065" windowHeight="6600"/>
  </bookViews>
  <sheets>
    <sheet name="PEPINO" sheetId="3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8" i="3" l="1"/>
  <c r="D98" i="3"/>
  <c r="C98" i="3"/>
  <c r="G67" i="3" l="1"/>
  <c r="G66" i="3"/>
  <c r="G41" i="3"/>
  <c r="G40" i="3"/>
  <c r="G39" i="3"/>
  <c r="G38" i="3"/>
  <c r="G37" i="3"/>
  <c r="G42" i="3" l="1"/>
  <c r="G47" i="3"/>
  <c r="G50" i="3"/>
  <c r="G51" i="3"/>
  <c r="G53" i="3"/>
  <c r="G54" i="3"/>
  <c r="G55" i="3"/>
  <c r="G57" i="3"/>
  <c r="G59" i="3"/>
  <c r="G68" i="3" l="1"/>
  <c r="G61" i="3"/>
  <c r="G60" i="3"/>
  <c r="G49" i="3"/>
  <c r="G27" i="3"/>
  <c r="G26" i="3"/>
  <c r="G25" i="3"/>
  <c r="G24" i="3"/>
  <c r="G23" i="3"/>
  <c r="G22" i="3"/>
  <c r="G21" i="3"/>
  <c r="G12" i="3"/>
  <c r="G62" i="3" l="1"/>
  <c r="G28" i="3"/>
  <c r="C91" i="3" l="1"/>
  <c r="C88" i="3"/>
  <c r="C90" i="3"/>
  <c r="C89" i="3"/>
  <c r="G73" i="3"/>
  <c r="G70" i="3" l="1"/>
  <c r="G71" i="3" s="1"/>
  <c r="C87" i="3"/>
  <c r="C92" i="3" l="1"/>
  <c r="C93" i="3" s="1"/>
  <c r="D87" i="3" s="1"/>
  <c r="G72" i="3"/>
  <c r="G74" i="3" l="1"/>
  <c r="D91" i="3"/>
  <c r="D90" i="3"/>
  <c r="D89" i="3"/>
  <c r="D92" i="3"/>
  <c r="D93" i="3" l="1"/>
</calcChain>
</file>

<file path=xl/sharedStrings.xml><?xml version="1.0" encoding="utf-8"?>
<sst xmlns="http://schemas.openxmlformats.org/spreadsheetml/2006/main" count="173" uniqueCount="120">
  <si>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</si>
  <si>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</si>
  <si>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</si>
  <si>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</si>
  <si>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</si>
  <si>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</si>
  <si>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</si>
  <si>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</si>
  <si>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</si>
  <si>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</si>
  <si>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</si>
  <si>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</si>
  <si>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</si>
  <si>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</si>
  <si>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</si>
  <si>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</si>
  <si>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</si>
  <si>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</si>
  <si>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</si>
  <si>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</si>
  <si>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</si>
  <si>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</si>
  <si>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</si>
  <si>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</si>
  <si>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</si>
  <si>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</si>
  <si>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</si>
  <si>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</si>
  <si>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</si>
  <si>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</si>
  <si>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</si>
  <si>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</si>
  <si>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</si>
  <si>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</si>
  <si>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</si>
  <si>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</si>
  <si>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</si>
  <si>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</si>
  <si>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</si>
  <si>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</si>
  <si>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</si>
  <si>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</si>
  <si>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</si>
  <si>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</si>
  <si>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</si>
  <si>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</si>
  <si>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</si>
  <si>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</si>
  <si>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</si>
  <si>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</si>
  <si>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</si>
  <si>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</si>
  <si>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</si>
  <si>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</si>
  <si>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</si>
  <si>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</si>
  <si>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MEDIO</t>
  </si>
  <si>
    <t xml:space="preserve"> </t>
  </si>
  <si>
    <t>Urea</t>
  </si>
  <si>
    <t>Aradura</t>
  </si>
  <si>
    <t>Nitrato de potasio</t>
  </si>
  <si>
    <t>Lt</t>
  </si>
  <si>
    <t>PRECIO ESPERADO ($/Unidades)</t>
  </si>
  <si>
    <t>Costo unitario ($/ Unidades) (*)</t>
  </si>
  <si>
    <t>ESCENARIOS COSTO UNITARIO  ($/unidades)</t>
  </si>
  <si>
    <t>ARAUCANIA</t>
  </si>
  <si>
    <t>LAUTARO</t>
  </si>
  <si>
    <t>MERCADO LOCAL</t>
  </si>
  <si>
    <t>Riego</t>
  </si>
  <si>
    <t>Noviembre</t>
  </si>
  <si>
    <t>SEMILLAS</t>
  </si>
  <si>
    <t>FERTILIZANTES</t>
  </si>
  <si>
    <t>Agosto</t>
  </si>
  <si>
    <t>PEPINO</t>
  </si>
  <si>
    <t>ENERO-FEBRERO</t>
  </si>
  <si>
    <t>SEQUIA, HELADA</t>
  </si>
  <si>
    <t>Aplicación</t>
  </si>
  <si>
    <t>Limpia Manual sobre la hilera</t>
  </si>
  <si>
    <t>Octubre-noviembre</t>
  </si>
  <si>
    <t>Aplicación agroquimicos</t>
  </si>
  <si>
    <t>Plantación</t>
  </si>
  <si>
    <t>Octubre</t>
  </si>
  <si>
    <t>Envoltura</t>
  </si>
  <si>
    <t>Cosecha, selección, cargar y/o guardar</t>
  </si>
  <si>
    <t>Septiembre-Octubre</t>
  </si>
  <si>
    <t>Rastrajes</t>
  </si>
  <si>
    <t>Melgadura y cultivo entre hileras</t>
  </si>
  <si>
    <t>Aplicación de pesticidas</t>
  </si>
  <si>
    <t>Acarreo de insumos</t>
  </si>
  <si>
    <t>Acarreo de cosecha</t>
  </si>
  <si>
    <t>Plantas</t>
  </si>
  <si>
    <t>Un</t>
  </si>
  <si>
    <t>Superfosofato triple</t>
  </si>
  <si>
    <t>Kg</t>
  </si>
  <si>
    <t>Noviembre-Diciembre</t>
  </si>
  <si>
    <t>FUNGICIDAS</t>
  </si>
  <si>
    <t>Previcur</t>
  </si>
  <si>
    <t>Bravo 720</t>
  </si>
  <si>
    <t>Bayleton</t>
  </si>
  <si>
    <t>INSECTICIDAS</t>
  </si>
  <si>
    <t>Karate zeon</t>
  </si>
  <si>
    <t>Fosfimax 40-20</t>
  </si>
  <si>
    <t>Kendal</t>
  </si>
  <si>
    <t>Analisis de suelo (completo)</t>
  </si>
  <si>
    <t>Junio-Julio</t>
  </si>
  <si>
    <t>$/há</t>
  </si>
  <si>
    <t>COSTO TOTAL/há</t>
  </si>
  <si>
    <t>Rendimiento  (Unidades/há)</t>
  </si>
  <si>
    <t>Lautaro/Perquenco</t>
  </si>
  <si>
    <t>u</t>
  </si>
  <si>
    <t>Octubre-Febrero</t>
  </si>
  <si>
    <t>Octubre-Enero</t>
  </si>
  <si>
    <t>Enero-Febrero</t>
  </si>
  <si>
    <t>RENDIMIENTO (Unidades/há)</t>
  </si>
  <si>
    <t>Octubre- Noviembre</t>
  </si>
  <si>
    <t>Octubre-Noviembre</t>
  </si>
  <si>
    <t>Noviembre-Febrero</t>
  </si>
  <si>
    <t>ALASKA</t>
  </si>
  <si>
    <t>Cultivacion entre hileras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</si>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</sst>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&quot;$&quot;\ * #,##0_-;\-&quot;$&quot;\ * #,##0_-;_-&quot;$&quot;\ * &quot;-&quot;_-;_-@_-"/>
    <numFmt numFmtId="167" formatCode="_-* #,##0.00\ _€_-;\-* #,##0.00\ _€_-;_-* &quot;-&quot;??\ _€_-;_-@_-"/>
  </numFmts>
  <fonts count="19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3" fillId="0" borderId="18"/>
    <xf numFmtId="167" fontId="13" fillId="0" borderId="18" applyFont="0" applyFill="0" applyBorder="0" applyAlignment="0" applyProtection="0"/>
  </cellStyleXfs>
  <cellXfs count="1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49" fontId="3" fillId="3" borderId="5" xfId="0" applyNumberFormat="1" applyFont="1" applyFill="1" applyBorder="1" applyAlignment="1">
      <alignment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vertical="center"/>
    </xf>
    <xf numFmtId="49" fontId="3" fillId="3" borderId="13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0" fontId="9" fillId="6" borderId="18" xfId="0" applyFont="1" applyFill="1" applyBorder="1" applyAlignment="1"/>
    <xf numFmtId="3" fontId="7" fillId="2" borderId="5" xfId="0" applyNumberFormat="1" applyFont="1" applyFill="1" applyBorder="1" applyAlignment="1">
      <alignment vertical="center"/>
    </xf>
    <xf numFmtId="165" fontId="7" fillId="2" borderId="5" xfId="0" applyNumberFormat="1" applyFont="1" applyFill="1" applyBorder="1" applyAlignment="1">
      <alignment vertical="center"/>
    </xf>
    <xf numFmtId="0" fontId="4" fillId="6" borderId="18" xfId="0" applyFont="1" applyFill="1" applyBorder="1" applyAlignment="1">
      <alignment vertical="center"/>
    </xf>
    <xf numFmtId="0" fontId="9" fillId="2" borderId="18" xfId="0" applyFont="1" applyFill="1" applyBorder="1" applyAlignment="1"/>
    <xf numFmtId="0" fontId="0" fillId="2" borderId="20" xfId="0" applyFont="1" applyFill="1" applyBorder="1" applyAlignment="1"/>
    <xf numFmtId="49" fontId="0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0" fontId="0" fillId="2" borderId="18" xfId="0" applyFont="1" applyFill="1" applyBorder="1" applyAlignment="1">
      <alignment vertical="center"/>
    </xf>
    <xf numFmtId="0" fontId="10" fillId="2" borderId="18" xfId="0" applyFont="1" applyFill="1" applyBorder="1" applyAlignment="1">
      <alignment vertical="center"/>
    </xf>
    <xf numFmtId="49" fontId="7" fillId="7" borderId="22" xfId="0" applyNumberFormat="1" applyFont="1" applyFill="1" applyBorder="1" applyAlignment="1">
      <alignment vertical="center"/>
    </xf>
    <xf numFmtId="49" fontId="7" fillId="2" borderId="24" xfId="0" applyNumberFormat="1" applyFont="1" applyFill="1" applyBorder="1" applyAlignment="1">
      <alignment vertical="center"/>
    </xf>
    <xf numFmtId="9" fontId="9" fillId="2" borderId="25" xfId="0" applyNumberFormat="1" applyFont="1" applyFill="1" applyBorder="1" applyAlignment="1"/>
    <xf numFmtId="49" fontId="7" fillId="7" borderId="26" xfId="0" applyNumberFormat="1" applyFont="1" applyFill="1" applyBorder="1" applyAlignment="1">
      <alignment vertical="center"/>
    </xf>
    <xf numFmtId="165" fontId="7" fillId="7" borderId="27" xfId="0" applyNumberFormat="1" applyFont="1" applyFill="1" applyBorder="1" applyAlignment="1">
      <alignment vertical="center"/>
    </xf>
    <xf numFmtId="9" fontId="7" fillId="7" borderId="28" xfId="0" applyNumberFormat="1" applyFont="1" applyFill="1" applyBorder="1" applyAlignment="1">
      <alignment vertical="center"/>
    </xf>
    <xf numFmtId="0" fontId="9" fillId="8" borderId="31" xfId="0" applyFont="1" applyFill="1" applyBorder="1" applyAlignment="1"/>
    <xf numFmtId="0" fontId="9" fillId="2" borderId="18" xfId="0" applyFont="1" applyFill="1" applyBorder="1" applyAlignment="1">
      <alignment vertical="center"/>
    </xf>
    <xf numFmtId="49" fontId="9" fillId="2" borderId="18" xfId="0" applyNumberFormat="1" applyFont="1" applyFill="1" applyBorder="1" applyAlignment="1">
      <alignment vertical="center"/>
    </xf>
    <xf numFmtId="49" fontId="7" fillId="2" borderId="32" xfId="0" applyNumberFormat="1" applyFont="1" applyFill="1" applyBorder="1" applyAlignment="1">
      <alignment vertical="center"/>
    </xf>
    <xf numFmtId="0" fontId="9" fillId="2" borderId="33" xfId="0" applyFont="1" applyFill="1" applyBorder="1" applyAlignment="1"/>
    <xf numFmtId="0" fontId="9" fillId="2" borderId="34" xfId="0" applyFont="1" applyFill="1" applyBorder="1" applyAlignment="1"/>
    <xf numFmtId="49" fontId="9" fillId="2" borderId="35" xfId="0" applyNumberFormat="1" applyFont="1" applyFill="1" applyBorder="1" applyAlignment="1">
      <alignment vertical="center"/>
    </xf>
    <xf numFmtId="0" fontId="9" fillId="2" borderId="36" xfId="0" applyFont="1" applyFill="1" applyBorder="1" applyAlignment="1"/>
    <xf numFmtId="49" fontId="9" fillId="2" borderId="37" xfId="0" applyNumberFormat="1" applyFont="1" applyFill="1" applyBorder="1" applyAlignment="1">
      <alignment vertical="center"/>
    </xf>
    <xf numFmtId="0" fontId="9" fillId="2" borderId="38" xfId="0" applyFont="1" applyFill="1" applyBorder="1" applyAlignment="1"/>
    <xf numFmtId="0" fontId="9" fillId="2" borderId="39" xfId="0" applyFont="1" applyFill="1" applyBorder="1" applyAlignment="1"/>
    <xf numFmtId="0" fontId="7" fillId="6" borderId="18" xfId="0" applyFont="1" applyFill="1" applyBorder="1" applyAlignment="1">
      <alignment vertical="center"/>
    </xf>
    <xf numFmtId="49" fontId="7" fillId="7" borderId="40" xfId="0" applyNumberFormat="1" applyFont="1" applyFill="1" applyBorder="1" applyAlignment="1">
      <alignment vertical="center"/>
    </xf>
    <xf numFmtId="0" fontId="0" fillId="0" borderId="18" xfId="0" applyNumberFormat="1" applyFont="1" applyBorder="1" applyAlignment="1"/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4" fontId="1" fillId="2" borderId="18" xfId="0" applyNumberFormat="1" applyFont="1" applyFill="1" applyBorder="1" applyAlignment="1">
      <alignment horizontal="right" vertical="center"/>
    </xf>
    <xf numFmtId="164" fontId="11" fillId="2" borderId="18" xfId="0" applyNumberFormat="1" applyFont="1" applyFill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3" fontId="0" fillId="0" borderId="0" xfId="0" applyNumberFormat="1" applyFont="1" applyAlignment="1"/>
    <xf numFmtId="3" fontId="7" fillId="7" borderId="41" xfId="0" applyNumberFormat="1" applyFont="1" applyFill="1" applyBorder="1" applyAlignment="1">
      <alignment vertical="center"/>
    </xf>
    <xf numFmtId="3" fontId="3" fillId="3" borderId="13" xfId="0" applyNumberFormat="1" applyFont="1" applyFill="1" applyBorder="1" applyAlignment="1">
      <alignment horizontal="center" vertical="center"/>
    </xf>
    <xf numFmtId="49" fontId="7" fillId="7" borderId="19" xfId="0" applyNumberFormat="1" applyFont="1" applyFill="1" applyBorder="1" applyAlignment="1">
      <alignment horizontal="center" vertical="center"/>
    </xf>
    <xf numFmtId="49" fontId="9" fillId="7" borderId="23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2" fillId="2" borderId="6" xfId="0" applyFont="1" applyFill="1" applyBorder="1" applyAlignment="1"/>
    <xf numFmtId="3" fontId="15" fillId="9" borderId="42" xfId="0" applyNumberFormat="1" applyFont="1" applyFill="1" applyBorder="1" applyAlignment="1">
      <alignment horizontal="right"/>
    </xf>
    <xf numFmtId="3" fontId="15" fillId="0" borderId="42" xfId="0" applyNumberFormat="1" applyFont="1" applyBorder="1" applyAlignment="1">
      <alignment horizontal="right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right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0" fontId="2" fillId="2" borderId="10" xfId="0" applyFont="1" applyFill="1" applyBorder="1" applyAlignment="1">
      <alignment horizontal="right"/>
    </xf>
    <xf numFmtId="49" fontId="14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right" vertical="center"/>
    </xf>
    <xf numFmtId="49" fontId="14" fillId="3" borderId="5" xfId="0" applyNumberFormat="1" applyFont="1" applyFill="1" applyBorder="1" applyAlignment="1">
      <alignment horizontal="center" vertical="center" wrapText="1"/>
    </xf>
    <xf numFmtId="3" fontId="17" fillId="0" borderId="42" xfId="0" applyNumberFormat="1" applyFont="1" applyBorder="1" applyAlignment="1">
      <alignment horizontal="left" vertical="center" wrapText="1"/>
    </xf>
    <xf numFmtId="3" fontId="17" fillId="0" borderId="42" xfId="0" applyNumberFormat="1" applyFont="1" applyBorder="1" applyAlignment="1">
      <alignment horizontal="right"/>
    </xf>
    <xf numFmtId="3" fontId="17" fillId="0" borderId="42" xfId="0" applyNumberFormat="1" applyFont="1" applyBorder="1" applyAlignment="1">
      <alignment horizontal="center"/>
    </xf>
    <xf numFmtId="3" fontId="15" fillId="0" borderId="42" xfId="0" applyNumberFormat="1" applyFont="1" applyBorder="1"/>
    <xf numFmtId="3" fontId="17" fillId="0" borderId="42" xfId="0" applyNumberFormat="1" applyFont="1" applyFill="1" applyBorder="1"/>
    <xf numFmtId="3" fontId="15" fillId="0" borderId="42" xfId="0" applyNumberFormat="1" applyFont="1" applyBorder="1" applyAlignment="1">
      <alignment horizontal="left"/>
    </xf>
    <xf numFmtId="3" fontId="2" fillId="2" borderId="10" xfId="0" applyNumberFormat="1" applyFont="1" applyFill="1" applyBorder="1" applyAlignment="1"/>
    <xf numFmtId="3" fontId="2" fillId="2" borderId="10" xfId="0" applyNumberFormat="1" applyFont="1" applyFill="1" applyBorder="1" applyAlignment="1">
      <alignment horizontal="right"/>
    </xf>
    <xf numFmtId="49" fontId="14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right" vertical="center"/>
    </xf>
    <xf numFmtId="49" fontId="14" fillId="3" borderId="13" xfId="0" applyNumberFormat="1" applyFont="1" applyFill="1" applyBorder="1" applyAlignment="1">
      <alignment horizontal="center" vertical="center"/>
    </xf>
    <xf numFmtId="49" fontId="14" fillId="3" borderId="13" xfId="0" applyNumberFormat="1" applyFont="1" applyFill="1" applyBorder="1" applyAlignment="1">
      <alignment horizontal="center" vertical="center" wrapText="1"/>
    </xf>
    <xf numFmtId="0" fontId="15" fillId="0" borderId="42" xfId="0" applyFont="1" applyBorder="1"/>
    <xf numFmtId="0" fontId="15" fillId="0" borderId="42" xfId="0" applyFont="1" applyBorder="1" applyAlignment="1">
      <alignment horizontal="center"/>
    </xf>
    <xf numFmtId="166" fontId="17" fillId="0" borderId="42" xfId="0" applyNumberFormat="1" applyFont="1" applyBorder="1"/>
    <xf numFmtId="3" fontId="17" fillId="9" borderId="42" xfId="0" applyNumberFormat="1" applyFont="1" applyFill="1" applyBorder="1"/>
    <xf numFmtId="0" fontId="3" fillId="3" borderId="13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3" fontId="2" fillId="2" borderId="16" xfId="0" applyNumberFormat="1" applyFont="1" applyFill="1" applyBorder="1" applyAlignment="1">
      <alignment horizontal="right"/>
    </xf>
    <xf numFmtId="49" fontId="14" fillId="3" borderId="11" xfId="0" applyNumberFormat="1" applyFont="1" applyFill="1" applyBorder="1" applyAlignment="1">
      <alignment horizontal="center" vertical="center"/>
    </xf>
    <xf numFmtId="49" fontId="14" fillId="3" borderId="11" xfId="0" applyNumberFormat="1" applyFont="1" applyFill="1" applyBorder="1" applyAlignment="1">
      <alignment horizontal="center" vertical="center" wrapText="1"/>
    </xf>
    <xf numFmtId="3" fontId="2" fillId="0" borderId="42" xfId="1" applyNumberFormat="1" applyFont="1" applyBorder="1" applyAlignment="1">
      <alignment horizontal="left"/>
    </xf>
    <xf numFmtId="3" fontId="2" fillId="0" borderId="42" xfId="1" applyNumberFormat="1" applyFont="1" applyBorder="1" applyAlignment="1">
      <alignment horizontal="right"/>
    </xf>
    <xf numFmtId="3" fontId="2" fillId="0" borderId="42" xfId="1" applyNumberFormat="1" applyFont="1" applyBorder="1" applyAlignment="1">
      <alignment horizontal="center"/>
    </xf>
    <xf numFmtId="3" fontId="17" fillId="0" borderId="42" xfId="1" applyNumberFormat="1" applyFont="1" applyBorder="1" applyAlignment="1">
      <alignment horizontal="right"/>
    </xf>
    <xf numFmtId="49" fontId="14" fillId="3" borderId="43" xfId="0" applyNumberFormat="1" applyFont="1" applyFill="1" applyBorder="1" applyAlignment="1">
      <alignment horizontal="center" vertical="center" wrapText="1"/>
    </xf>
    <xf numFmtId="49" fontId="14" fillId="3" borderId="43" xfId="0" applyNumberFormat="1" applyFont="1" applyFill="1" applyBorder="1" applyAlignment="1">
      <alignment horizontal="right" vertical="center" wrapText="1"/>
    </xf>
    <xf numFmtId="3" fontId="18" fillId="0" borderId="42" xfId="0" applyNumberFormat="1" applyFont="1" applyBorder="1"/>
    <xf numFmtId="3" fontId="17" fillId="9" borderId="42" xfId="0" applyNumberFormat="1" applyFont="1" applyFill="1" applyBorder="1" applyAlignment="1">
      <alignment horizontal="right"/>
    </xf>
    <xf numFmtId="3" fontId="17" fillId="0" borderId="42" xfId="0" applyNumberFormat="1" applyFont="1" applyBorder="1"/>
    <xf numFmtId="3" fontId="17" fillId="0" borderId="42" xfId="0" applyNumberFormat="1" applyFont="1" applyBorder="1" applyAlignment="1">
      <alignment wrapText="1"/>
    </xf>
    <xf numFmtId="3" fontId="18" fillId="0" borderId="42" xfId="0" applyNumberFormat="1" applyFont="1" applyBorder="1" applyAlignment="1">
      <alignment wrapText="1"/>
    </xf>
    <xf numFmtId="49" fontId="3" fillId="3" borderId="42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center" vertical="center"/>
    </xf>
    <xf numFmtId="0" fontId="2" fillId="2" borderId="44" xfId="0" applyFont="1" applyFill="1" applyBorder="1" applyAlignment="1"/>
    <xf numFmtId="0" fontId="2" fillId="2" borderId="45" xfId="0" applyFont="1" applyFill="1" applyBorder="1" applyAlignment="1"/>
    <xf numFmtId="0" fontId="2" fillId="2" borderId="45" xfId="0" applyFont="1" applyFill="1" applyBorder="1" applyAlignment="1">
      <alignment horizontal="center"/>
    </xf>
    <xf numFmtId="3" fontId="2" fillId="2" borderId="45" xfId="0" applyNumberFormat="1" applyFont="1" applyFill="1" applyBorder="1" applyAlignment="1"/>
    <xf numFmtId="3" fontId="2" fillId="2" borderId="45" xfId="0" applyNumberFormat="1" applyFont="1" applyFill="1" applyBorder="1" applyAlignment="1">
      <alignment horizontal="right"/>
    </xf>
    <xf numFmtId="49" fontId="14" fillId="3" borderId="43" xfId="0" applyNumberFormat="1" applyFont="1" applyFill="1" applyBorder="1" applyAlignment="1">
      <alignment horizontal="center" vertical="center"/>
    </xf>
    <xf numFmtId="49" fontId="3" fillId="3" borderId="17" xfId="0" applyNumberFormat="1" applyFont="1" applyFill="1" applyBorder="1" applyAlignment="1">
      <alignment vertical="center"/>
    </xf>
    <xf numFmtId="0" fontId="3" fillId="3" borderId="17" xfId="0" applyFont="1" applyFill="1" applyBorder="1" applyAlignment="1">
      <alignment horizontal="center" vertical="center"/>
    </xf>
    <xf numFmtId="0" fontId="3" fillId="3" borderId="17" xfId="0" applyFont="1" applyFill="1" applyBorder="1" applyAlignment="1">
      <alignment horizontal="right" vertical="center"/>
    </xf>
    <xf numFmtId="0" fontId="3" fillId="3" borderId="17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3" fontId="2" fillId="2" borderId="21" xfId="0" applyNumberFormat="1" applyFont="1" applyFill="1" applyBorder="1" applyAlignment="1">
      <alignment horizontal="right"/>
    </xf>
    <xf numFmtId="3" fontId="15" fillId="9" borderId="49" xfId="0" applyNumberFormat="1" applyFont="1" applyFill="1" applyBorder="1" applyAlignment="1">
      <alignment horizontal="right" wrapText="1"/>
    </xf>
    <xf numFmtId="3" fontId="15" fillId="9" borderId="49" xfId="0" applyNumberFormat="1" applyFont="1" applyFill="1" applyBorder="1" applyAlignment="1">
      <alignment horizontal="right"/>
    </xf>
    <xf numFmtId="0" fontId="15" fillId="9" borderId="49" xfId="0" applyFont="1" applyFill="1" applyBorder="1" applyAlignment="1">
      <alignment horizontal="right"/>
    </xf>
    <xf numFmtId="17" fontId="15" fillId="0" borderId="50" xfId="1" applyNumberFormat="1" applyFont="1" applyBorder="1" applyAlignment="1">
      <alignment horizontal="right" vertical="center"/>
    </xf>
    <xf numFmtId="0" fontId="0" fillId="2" borderId="51" xfId="0" applyFont="1" applyFill="1" applyBorder="1" applyAlignment="1"/>
    <xf numFmtId="0" fontId="2" fillId="2" borderId="52" xfId="0" applyFont="1" applyFill="1" applyBorder="1" applyAlignment="1">
      <alignment wrapText="1"/>
    </xf>
    <xf numFmtId="49" fontId="14" fillId="3" borderId="42" xfId="0" applyNumberFormat="1" applyFont="1" applyFill="1" applyBorder="1" applyAlignment="1">
      <alignment vertical="center" wrapText="1"/>
    </xf>
    <xf numFmtId="49" fontId="2" fillId="2" borderId="42" xfId="0" applyNumberFormat="1" applyFont="1" applyFill="1" applyBorder="1" applyAlignment="1">
      <alignment vertical="center" wrapText="1"/>
    </xf>
    <xf numFmtId="3" fontId="3" fillId="3" borderId="5" xfId="0" applyNumberFormat="1" applyFont="1" applyFill="1" applyBorder="1" applyAlignment="1">
      <alignment vertical="center"/>
    </xf>
    <xf numFmtId="0" fontId="3" fillId="3" borderId="42" xfId="0" applyFont="1" applyFill="1" applyBorder="1" applyAlignment="1">
      <alignment horizontal="right" vertical="center"/>
    </xf>
    <xf numFmtId="3" fontId="3" fillId="3" borderId="42" xfId="0" applyNumberFormat="1" applyFont="1" applyFill="1" applyBorder="1" applyAlignment="1">
      <alignment horizontal="right" vertical="center"/>
    </xf>
    <xf numFmtId="0" fontId="2" fillId="2" borderId="16" xfId="0" applyFont="1" applyFill="1" applyBorder="1" applyAlignment="1">
      <alignment horizontal="center"/>
    </xf>
    <xf numFmtId="0" fontId="14" fillId="5" borderId="18" xfId="0" applyFont="1" applyFill="1" applyBorder="1" applyAlignment="1">
      <alignment vertical="center"/>
    </xf>
    <xf numFmtId="0" fontId="14" fillId="3" borderId="18" xfId="0" applyFont="1" applyFill="1" applyBorder="1" applyAlignment="1">
      <alignment vertical="center"/>
    </xf>
    <xf numFmtId="49" fontId="14" fillId="5" borderId="53" xfId="0" applyNumberFormat="1" applyFont="1" applyFill="1" applyBorder="1" applyAlignment="1">
      <alignment vertical="center"/>
    </xf>
    <xf numFmtId="0" fontId="14" fillId="5" borderId="54" xfId="0" applyFont="1" applyFill="1" applyBorder="1" applyAlignment="1">
      <alignment vertical="center"/>
    </xf>
    <xf numFmtId="164" fontId="14" fillId="5" borderId="55" xfId="0" applyNumberFormat="1" applyFont="1" applyFill="1" applyBorder="1" applyAlignment="1">
      <alignment vertical="center"/>
    </xf>
    <xf numFmtId="49" fontId="14" fillId="3" borderId="56" xfId="0" applyNumberFormat="1" applyFont="1" applyFill="1" applyBorder="1" applyAlignment="1">
      <alignment vertical="center"/>
    </xf>
    <xf numFmtId="164" fontId="14" fillId="3" borderId="57" xfId="0" applyNumberFormat="1" applyFont="1" applyFill="1" applyBorder="1" applyAlignment="1">
      <alignment vertical="center"/>
    </xf>
    <xf numFmtId="49" fontId="14" fillId="5" borderId="56" xfId="0" applyNumberFormat="1" applyFont="1" applyFill="1" applyBorder="1" applyAlignment="1">
      <alignment vertical="center"/>
    </xf>
    <xf numFmtId="164" fontId="14" fillId="5" borderId="57" xfId="0" applyNumberFormat="1" applyFont="1" applyFill="1" applyBorder="1" applyAlignment="1">
      <alignment vertical="center"/>
    </xf>
    <xf numFmtId="49" fontId="14" fillId="5" borderId="58" xfId="0" applyNumberFormat="1" applyFont="1" applyFill="1" applyBorder="1" applyAlignment="1">
      <alignment vertical="center"/>
    </xf>
    <xf numFmtId="0" fontId="14" fillId="5" borderId="59" xfId="0" applyFont="1" applyFill="1" applyBorder="1" applyAlignment="1">
      <alignment vertical="center"/>
    </xf>
    <xf numFmtId="164" fontId="14" fillId="5" borderId="60" xfId="0" applyNumberFormat="1" applyFont="1" applyFill="1" applyBorder="1" applyAlignment="1">
      <alignment vertical="center"/>
    </xf>
    <xf numFmtId="3" fontId="15" fillId="9" borderId="42" xfId="0" applyNumberFormat="1" applyFont="1" applyFill="1" applyBorder="1" applyAlignment="1">
      <alignment horizontal="justify" vertical="top" wrapText="1"/>
    </xf>
    <xf numFmtId="3" fontId="17" fillId="9" borderId="42" xfId="0" applyNumberFormat="1" applyFont="1" applyFill="1" applyBorder="1" applyAlignment="1">
      <alignment horizontal="center"/>
    </xf>
    <xf numFmtId="3" fontId="2" fillId="9" borderId="42" xfId="1" applyNumberFormat="1" applyFont="1" applyFill="1" applyBorder="1" applyAlignment="1">
      <alignment horizontal="left"/>
    </xf>
    <xf numFmtId="3" fontId="2" fillId="9" borderId="42" xfId="1" applyNumberFormat="1" applyFont="1" applyFill="1" applyBorder="1" applyAlignment="1">
      <alignment horizontal="center"/>
    </xf>
    <xf numFmtId="3" fontId="2" fillId="9" borderId="42" xfId="1" applyNumberFormat="1" applyFont="1" applyFill="1" applyBorder="1" applyAlignment="1">
      <alignment horizontal="right"/>
    </xf>
    <xf numFmtId="3" fontId="17" fillId="9" borderId="42" xfId="1" applyNumberFormat="1" applyFont="1" applyFill="1" applyBorder="1" applyAlignment="1">
      <alignment horizontal="right"/>
    </xf>
    <xf numFmtId="3" fontId="3" fillId="3" borderId="17" xfId="0" applyNumberFormat="1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17" fillId="0" borderId="42" xfId="0" applyNumberFormat="1" applyFont="1" applyBorder="1" applyAlignment="1">
      <alignment horizontal="left"/>
    </xf>
    <xf numFmtId="3" fontId="15" fillId="9" borderId="42" xfId="0" applyNumberFormat="1" applyFont="1" applyFill="1" applyBorder="1" applyAlignment="1">
      <alignment horizontal="center"/>
    </xf>
    <xf numFmtId="4" fontId="17" fillId="0" borderId="42" xfId="0" applyNumberFormat="1" applyFont="1" applyBorder="1" applyAlignment="1">
      <alignment horizontal="center"/>
    </xf>
    <xf numFmtId="49" fontId="16" fillId="3" borderId="5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49" fontId="12" fillId="8" borderId="29" xfId="0" applyNumberFormat="1" applyFont="1" applyFill="1" applyBorder="1" applyAlignment="1">
      <alignment vertical="center"/>
    </xf>
    <xf numFmtId="0" fontId="7" fillId="8" borderId="30" xfId="0" applyFont="1" applyFill="1" applyBorder="1" applyAlignment="1">
      <alignment vertical="center"/>
    </xf>
    <xf numFmtId="49" fontId="12" fillId="8" borderId="46" xfId="0" applyNumberFormat="1" applyFont="1" applyFill="1" applyBorder="1" applyAlignment="1">
      <alignment horizontal="center" vertical="center"/>
    </xf>
    <xf numFmtId="49" fontId="12" fillId="8" borderId="47" xfId="0" applyNumberFormat="1" applyFont="1" applyFill="1" applyBorder="1" applyAlignment="1">
      <alignment horizontal="center" vertical="center"/>
    </xf>
    <xf numFmtId="49" fontId="12" fillId="8" borderId="48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3" fontId="15" fillId="0" borderId="42" xfId="0" applyNumberFormat="1" applyFont="1" applyBorder="1" applyAlignment="1">
      <alignment vertical="center"/>
    </xf>
    <xf numFmtId="3" fontId="15" fillId="0" borderId="42" xfId="0" applyNumberFormat="1" applyFont="1" applyBorder="1" applyAlignment="1">
      <alignment horizontal="center" vertical="center"/>
    </xf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1019174</xdr:colOff>
      <xdr:row>0</xdr:row>
      <xdr:rowOff>161925</xdr:rowOff>
    </xdr:from>
    <xdr:to>
      <xdr:col>7</xdr:col>
      <xdr:colOff>9524</xdr:colOff>
      <xdr:row>7</xdr:row>
      <xdr:rowOff>3509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9174" y="161925"/>
          <a:ext cx="6924675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9"/>
  <sheetViews>
    <sheetView showGridLines="0" tabSelected="1" topLeftCell="A49" workbookViewId="0">
      <selection activeCell="D97" sqref="D97"/>
    </sheetView>
  </sheetViews>
  <sheetFormatPr baseColWidth="10" defaultColWidth="10.85546875" defaultRowHeight="11.25" customHeight="1" x14ac:dyDescent="0.25"/>
  <cols>
    <col min="1" max="1" width="15.570312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46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41"/>
    </row>
    <row r="2" spans="1:7" ht="15" customHeight="1" x14ac:dyDescent="0.25">
      <c r="A2" s="2"/>
      <c r="B2" s="2"/>
      <c r="C2" s="2"/>
      <c r="D2" s="2"/>
      <c r="E2" s="2"/>
      <c r="F2" s="2"/>
      <c r="G2" s="41"/>
    </row>
    <row r="3" spans="1:7" ht="15" customHeight="1" x14ac:dyDescent="0.25">
      <c r="A3" s="2"/>
      <c r="B3" s="2"/>
      <c r="C3" s="2"/>
      <c r="D3" s="2"/>
      <c r="E3" s="2"/>
      <c r="F3" s="2"/>
      <c r="G3" s="41"/>
    </row>
    <row r="4" spans="1:7" ht="15" customHeight="1" x14ac:dyDescent="0.25">
      <c r="A4" s="2"/>
      <c r="B4" s="2"/>
      <c r="C4" s="2"/>
      <c r="D4" s="2"/>
      <c r="E4" s="2"/>
      <c r="F4" s="2"/>
      <c r="G4" s="41"/>
    </row>
    <row r="5" spans="1:7" ht="15" customHeight="1" x14ac:dyDescent="0.25">
      <c r="A5" s="2"/>
      <c r="B5" s="2"/>
      <c r="C5" s="2"/>
      <c r="D5" s="2"/>
      <c r="E5" s="2"/>
      <c r="F5" s="2"/>
      <c r="G5" s="41"/>
    </row>
    <row r="6" spans="1:7" ht="15" customHeight="1" x14ac:dyDescent="0.25">
      <c r="A6" s="2"/>
      <c r="B6" s="2"/>
      <c r="C6" s="2"/>
      <c r="D6" s="2"/>
      <c r="E6" s="2"/>
      <c r="F6" s="2"/>
      <c r="G6" s="41"/>
    </row>
    <row r="7" spans="1:7" ht="15" customHeight="1" x14ac:dyDescent="0.25">
      <c r="A7" s="2"/>
      <c r="B7" s="2"/>
      <c r="C7" s="2"/>
      <c r="D7" s="2"/>
      <c r="E7" s="2"/>
      <c r="F7" s="2"/>
      <c r="G7" s="41"/>
    </row>
    <row r="8" spans="1:7" ht="15" customHeight="1" x14ac:dyDescent="0.25">
      <c r="A8" s="2"/>
      <c r="B8" s="126"/>
      <c r="C8" s="3"/>
      <c r="D8" s="2"/>
      <c r="E8" s="3"/>
      <c r="F8" s="3"/>
      <c r="G8" s="42"/>
    </row>
    <row r="9" spans="1:7" ht="12" customHeight="1" x14ac:dyDescent="0.25">
      <c r="A9" s="16"/>
      <c r="B9" s="128" t="s">
        <v>0</v>
      </c>
      <c r="C9" s="122" t="s">
        <v>73</v>
      </c>
      <c r="D9" s="54"/>
      <c r="E9" s="164" t="s">
        <v>113</v>
      </c>
      <c r="F9" s="165"/>
      <c r="G9" s="55">
        <v>100000</v>
      </c>
    </row>
    <row r="10" spans="1:7" ht="18" customHeight="1" x14ac:dyDescent="0.25">
      <c r="A10" s="16"/>
      <c r="B10" s="129" t="s">
        <v>1</v>
      </c>
      <c r="C10" s="123" t="s">
        <v>117</v>
      </c>
      <c r="D10" s="54"/>
      <c r="E10" s="166" t="s">
        <v>2</v>
      </c>
      <c r="F10" s="167"/>
      <c r="G10" s="55" t="s">
        <v>119</v>
      </c>
    </row>
    <row r="11" spans="1:7" ht="18" customHeight="1" x14ac:dyDescent="0.25">
      <c r="A11" s="16"/>
      <c r="B11" s="129" t="s">
        <v>3</v>
      </c>
      <c r="C11" s="123" t="s">
        <v>56</v>
      </c>
      <c r="D11" s="54"/>
      <c r="E11" s="166" t="s">
        <v>62</v>
      </c>
      <c r="F11" s="167"/>
      <c r="G11" s="55">
        <v>120</v>
      </c>
    </row>
    <row r="12" spans="1:7" ht="11.25" customHeight="1" x14ac:dyDescent="0.25">
      <c r="A12" s="16"/>
      <c r="B12" s="129" t="s">
        <v>4</v>
      </c>
      <c r="C12" s="124" t="s">
        <v>65</v>
      </c>
      <c r="D12" s="54"/>
      <c r="E12" s="52" t="s">
        <v>5</v>
      </c>
      <c r="F12" s="53"/>
      <c r="G12" s="55">
        <f>G9*G11*1.19</f>
        <v>14280000</v>
      </c>
    </row>
    <row r="13" spans="1:7" ht="11.25" customHeight="1" x14ac:dyDescent="0.25">
      <c r="A13" s="16"/>
      <c r="B13" s="129" t="s">
        <v>6</v>
      </c>
      <c r="C13" s="124" t="s">
        <v>66</v>
      </c>
      <c r="D13" s="54"/>
      <c r="E13" s="166" t="s">
        <v>7</v>
      </c>
      <c r="F13" s="167"/>
      <c r="G13" s="55" t="s">
        <v>67</v>
      </c>
    </row>
    <row r="14" spans="1:7" ht="16.5" customHeight="1" x14ac:dyDescent="0.25">
      <c r="A14" s="16"/>
      <c r="B14" s="129" t="s">
        <v>8</v>
      </c>
      <c r="C14" s="124" t="s">
        <v>108</v>
      </c>
      <c r="D14" s="54"/>
      <c r="E14" s="166" t="s">
        <v>9</v>
      </c>
      <c r="F14" s="167"/>
      <c r="G14" s="55" t="s">
        <v>74</v>
      </c>
    </row>
    <row r="15" spans="1:7" ht="25.5" customHeight="1" x14ac:dyDescent="0.25">
      <c r="A15" s="16"/>
      <c r="B15" s="129" t="s">
        <v>10</v>
      </c>
      <c r="C15" s="125">
        <v>44713</v>
      </c>
      <c r="D15" s="54"/>
      <c r="E15" s="168" t="s">
        <v>11</v>
      </c>
      <c r="F15" s="169"/>
      <c r="G15" s="56" t="s">
        <v>75</v>
      </c>
    </row>
    <row r="16" spans="1:7" ht="12" customHeight="1" x14ac:dyDescent="0.25">
      <c r="A16" s="2"/>
      <c r="B16" s="127"/>
      <c r="C16" s="57"/>
      <c r="D16" s="58"/>
      <c r="E16" s="59"/>
      <c r="F16" s="59"/>
      <c r="G16" s="60"/>
    </row>
    <row r="17" spans="1:7" ht="12" customHeight="1" x14ac:dyDescent="0.25">
      <c r="A17" s="5"/>
      <c r="B17" s="157" t="s">
        <v>12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61"/>
      <c r="C18" s="62"/>
      <c r="D18" s="62"/>
      <c r="E18" s="62"/>
      <c r="F18" s="63"/>
      <c r="G18" s="64"/>
    </row>
    <row r="19" spans="1:7" ht="12" customHeight="1" x14ac:dyDescent="0.25">
      <c r="A19" s="4"/>
      <c r="B19" s="65" t="s">
        <v>13</v>
      </c>
      <c r="C19" s="66"/>
      <c r="D19" s="67"/>
      <c r="E19" s="67"/>
      <c r="F19" s="67"/>
      <c r="G19" s="68"/>
    </row>
    <row r="20" spans="1:7" ht="24" customHeight="1" x14ac:dyDescent="0.25">
      <c r="A20" s="5"/>
      <c r="B20" s="69" t="s">
        <v>14</v>
      </c>
      <c r="C20" s="69" t="s">
        <v>15</v>
      </c>
      <c r="D20" s="69" t="s">
        <v>16</v>
      </c>
      <c r="E20" s="69" t="s">
        <v>17</v>
      </c>
      <c r="F20" s="69" t="s">
        <v>18</v>
      </c>
      <c r="G20" s="69" t="s">
        <v>19</v>
      </c>
    </row>
    <row r="21" spans="1:7" ht="12.75" customHeight="1" x14ac:dyDescent="0.25">
      <c r="A21" s="5"/>
      <c r="B21" s="70" t="s">
        <v>68</v>
      </c>
      <c r="C21" s="72" t="s">
        <v>20</v>
      </c>
      <c r="D21" s="72">
        <v>8</v>
      </c>
      <c r="E21" s="71" t="s">
        <v>110</v>
      </c>
      <c r="F21" s="56">
        <v>20000</v>
      </c>
      <c r="G21" s="71">
        <f>D21*F21</f>
        <v>160000</v>
      </c>
    </row>
    <row r="22" spans="1:7" ht="12.75" customHeight="1" x14ac:dyDescent="0.25">
      <c r="A22" s="5"/>
      <c r="B22" s="74" t="s">
        <v>76</v>
      </c>
      <c r="C22" s="72" t="s">
        <v>20</v>
      </c>
      <c r="D22" s="72">
        <v>3</v>
      </c>
      <c r="E22" s="71" t="s">
        <v>110</v>
      </c>
      <c r="F22" s="56">
        <v>20000</v>
      </c>
      <c r="G22" s="71">
        <f t="shared" ref="G22:G27" si="0">D22*F22</f>
        <v>60000</v>
      </c>
    </row>
    <row r="23" spans="1:7" ht="12.75" customHeight="1" x14ac:dyDescent="0.25">
      <c r="A23" s="5"/>
      <c r="B23" s="75" t="s">
        <v>77</v>
      </c>
      <c r="C23" s="72" t="s">
        <v>20</v>
      </c>
      <c r="D23" s="72">
        <v>10</v>
      </c>
      <c r="E23" s="71" t="s">
        <v>114</v>
      </c>
      <c r="F23" s="56">
        <v>20000</v>
      </c>
      <c r="G23" s="71">
        <f t="shared" si="0"/>
        <v>200000</v>
      </c>
    </row>
    <row r="24" spans="1:7" ht="12.75" customHeight="1" x14ac:dyDescent="0.25">
      <c r="A24" s="5"/>
      <c r="B24" s="75" t="s">
        <v>79</v>
      </c>
      <c r="C24" s="72" t="s">
        <v>20</v>
      </c>
      <c r="D24" s="72">
        <v>3</v>
      </c>
      <c r="E24" s="71" t="s">
        <v>111</v>
      </c>
      <c r="F24" s="56">
        <v>20000</v>
      </c>
      <c r="G24" s="71">
        <f t="shared" si="0"/>
        <v>60000</v>
      </c>
    </row>
    <row r="25" spans="1:7" ht="12.75" customHeight="1" x14ac:dyDescent="0.25">
      <c r="A25" s="5"/>
      <c r="B25" s="75" t="s">
        <v>80</v>
      </c>
      <c r="C25" s="72" t="s">
        <v>20</v>
      </c>
      <c r="D25" s="72">
        <v>8</v>
      </c>
      <c r="E25" s="71" t="s">
        <v>81</v>
      </c>
      <c r="F25" s="56">
        <v>20000</v>
      </c>
      <c r="G25" s="71">
        <f t="shared" si="0"/>
        <v>160000</v>
      </c>
    </row>
    <row r="26" spans="1:7" ht="12.75" customHeight="1" x14ac:dyDescent="0.25">
      <c r="A26" s="5"/>
      <c r="B26" s="74" t="s">
        <v>82</v>
      </c>
      <c r="C26" s="72" t="s">
        <v>20</v>
      </c>
      <c r="D26" s="72">
        <v>8</v>
      </c>
      <c r="E26" s="71" t="s">
        <v>94</v>
      </c>
      <c r="F26" s="56">
        <v>20000</v>
      </c>
      <c r="G26" s="71">
        <f t="shared" si="0"/>
        <v>160000</v>
      </c>
    </row>
    <row r="27" spans="1:7" ht="28.5" customHeight="1" x14ac:dyDescent="0.25">
      <c r="A27" s="5"/>
      <c r="B27" s="146" t="s">
        <v>83</v>
      </c>
      <c r="C27" s="147" t="s">
        <v>20</v>
      </c>
      <c r="D27" s="155">
        <v>720</v>
      </c>
      <c r="E27" s="55" t="s">
        <v>112</v>
      </c>
      <c r="F27" s="55">
        <v>2300</v>
      </c>
      <c r="G27" s="103">
        <f t="shared" si="0"/>
        <v>1656000</v>
      </c>
    </row>
    <row r="28" spans="1:7" ht="12.75" customHeight="1" x14ac:dyDescent="0.25">
      <c r="A28" s="5"/>
      <c r="B28" s="6" t="s">
        <v>21</v>
      </c>
      <c r="C28" s="7"/>
      <c r="D28" s="8"/>
      <c r="E28" s="8"/>
      <c r="F28" s="8"/>
      <c r="G28" s="130">
        <f>SUM(G21:G27)</f>
        <v>2456000</v>
      </c>
    </row>
    <row r="29" spans="1:7" ht="12" customHeight="1" x14ac:dyDescent="0.25">
      <c r="A29" s="2"/>
      <c r="B29" s="61"/>
      <c r="C29" s="63"/>
      <c r="D29" s="63"/>
      <c r="E29" s="63"/>
      <c r="F29" s="76"/>
      <c r="G29" s="77"/>
    </row>
    <row r="30" spans="1:7" ht="12" customHeight="1" x14ac:dyDescent="0.25">
      <c r="A30" s="4"/>
      <c r="B30" s="78" t="s">
        <v>22</v>
      </c>
      <c r="C30" s="79"/>
      <c r="D30" s="80"/>
      <c r="E30" s="80"/>
      <c r="F30" s="81"/>
      <c r="G30" s="82"/>
    </row>
    <row r="31" spans="1:7" ht="24" customHeight="1" x14ac:dyDescent="0.25">
      <c r="A31" s="4"/>
      <c r="B31" s="83" t="s">
        <v>14</v>
      </c>
      <c r="C31" s="84" t="s">
        <v>15</v>
      </c>
      <c r="D31" s="84" t="s">
        <v>16</v>
      </c>
      <c r="E31" s="83" t="s">
        <v>57</v>
      </c>
      <c r="F31" s="84" t="s">
        <v>18</v>
      </c>
      <c r="G31" s="83" t="s">
        <v>19</v>
      </c>
    </row>
    <row r="32" spans="1:7" ht="12" customHeight="1" x14ac:dyDescent="0.25">
      <c r="A32" s="4"/>
      <c r="B32" s="85"/>
      <c r="C32" s="86"/>
      <c r="D32" s="86"/>
      <c r="E32" s="86"/>
      <c r="F32" s="87"/>
      <c r="G32" s="88"/>
    </row>
    <row r="33" spans="1:11" ht="12" customHeight="1" x14ac:dyDescent="0.25">
      <c r="A33" s="4"/>
      <c r="B33" s="9" t="s">
        <v>23</v>
      </c>
      <c r="C33" s="10"/>
      <c r="D33" s="10"/>
      <c r="E33" s="10"/>
      <c r="F33" s="89"/>
      <c r="G33" s="49"/>
    </row>
    <row r="34" spans="1:11" ht="12" customHeight="1" x14ac:dyDescent="0.25">
      <c r="A34" s="2"/>
      <c r="B34" s="90"/>
      <c r="C34" s="91"/>
      <c r="D34" s="91"/>
      <c r="E34" s="91"/>
      <c r="F34" s="92"/>
      <c r="G34" s="93"/>
    </row>
    <row r="35" spans="1:11" ht="12" customHeight="1" x14ac:dyDescent="0.25">
      <c r="A35" s="4"/>
      <c r="B35" s="78" t="s">
        <v>24</v>
      </c>
      <c r="C35" s="79"/>
      <c r="D35" s="80"/>
      <c r="E35" s="80"/>
      <c r="F35" s="81"/>
      <c r="G35" s="82"/>
    </row>
    <row r="36" spans="1:11" ht="24" customHeight="1" x14ac:dyDescent="0.25">
      <c r="A36" s="4"/>
      <c r="B36" s="94" t="s">
        <v>14</v>
      </c>
      <c r="C36" s="94" t="s">
        <v>15</v>
      </c>
      <c r="D36" s="94" t="s">
        <v>16</v>
      </c>
      <c r="E36" s="94" t="s">
        <v>17</v>
      </c>
      <c r="F36" s="95" t="s">
        <v>18</v>
      </c>
      <c r="G36" s="94" t="s">
        <v>19</v>
      </c>
    </row>
    <row r="37" spans="1:11" ht="12.75" customHeight="1" x14ac:dyDescent="0.25">
      <c r="A37" s="5"/>
      <c r="B37" s="154" t="s">
        <v>59</v>
      </c>
      <c r="C37" s="72" t="s">
        <v>25</v>
      </c>
      <c r="D37" s="156">
        <v>0.1</v>
      </c>
      <c r="E37" s="71" t="s">
        <v>84</v>
      </c>
      <c r="F37" s="71">
        <v>280000</v>
      </c>
      <c r="G37" s="71">
        <f>(D37*F37)*1.19</f>
        <v>33320</v>
      </c>
    </row>
    <row r="38" spans="1:11" ht="12.75" customHeight="1" x14ac:dyDescent="0.25">
      <c r="A38" s="5"/>
      <c r="B38" s="154" t="s">
        <v>85</v>
      </c>
      <c r="C38" s="72" t="s">
        <v>25</v>
      </c>
      <c r="D38" s="156">
        <v>0.2</v>
      </c>
      <c r="E38" s="71" t="s">
        <v>84</v>
      </c>
      <c r="F38" s="71">
        <v>280000</v>
      </c>
      <c r="G38" s="71">
        <f t="shared" ref="G38:G41" si="1">(D38*F38)*1.19</f>
        <v>66640</v>
      </c>
    </row>
    <row r="39" spans="1:11" ht="12.75" customHeight="1" x14ac:dyDescent="0.25">
      <c r="A39" s="5"/>
      <c r="B39" s="154" t="s">
        <v>86</v>
      </c>
      <c r="C39" s="72" t="s">
        <v>25</v>
      </c>
      <c r="D39" s="156">
        <v>0.3</v>
      </c>
      <c r="E39" s="71" t="s">
        <v>78</v>
      </c>
      <c r="F39" s="71">
        <v>280000</v>
      </c>
      <c r="G39" s="71">
        <f t="shared" si="1"/>
        <v>99960</v>
      </c>
    </row>
    <row r="40" spans="1:11" s="1" customFormat="1" ht="12.75" customHeight="1" x14ac:dyDescent="0.25">
      <c r="A40" s="5"/>
      <c r="B40" s="154" t="s">
        <v>87</v>
      </c>
      <c r="C40" s="72" t="s">
        <v>25</v>
      </c>
      <c r="D40" s="156">
        <v>0.3</v>
      </c>
      <c r="E40" s="71" t="s">
        <v>78</v>
      </c>
      <c r="F40" s="71">
        <v>144000</v>
      </c>
      <c r="G40" s="71">
        <f t="shared" si="1"/>
        <v>51408</v>
      </c>
    </row>
    <row r="41" spans="1:11" s="1" customFormat="1" ht="12.75" customHeight="1" x14ac:dyDescent="0.25">
      <c r="A41" s="5"/>
      <c r="B41" s="154" t="s">
        <v>118</v>
      </c>
      <c r="C41" s="72" t="s">
        <v>25</v>
      </c>
      <c r="D41" s="156">
        <v>0.2</v>
      </c>
      <c r="E41" s="71" t="s">
        <v>69</v>
      </c>
      <c r="F41" s="71">
        <v>280000</v>
      </c>
      <c r="G41" s="71">
        <f t="shared" si="1"/>
        <v>66640</v>
      </c>
    </row>
    <row r="42" spans="1:11" s="1" customFormat="1" ht="12.75" customHeight="1" x14ac:dyDescent="0.25">
      <c r="A42" s="4"/>
      <c r="B42" s="9" t="s">
        <v>26</v>
      </c>
      <c r="C42" s="10"/>
      <c r="D42" s="10"/>
      <c r="E42" s="10"/>
      <c r="F42" s="10"/>
      <c r="G42" s="153">
        <f>SUM(G37:G41)</f>
        <v>317968</v>
      </c>
    </row>
    <row r="43" spans="1:11" s="1" customFormat="1" ht="12" customHeight="1" x14ac:dyDescent="0.25">
      <c r="A43" s="2"/>
      <c r="B43" s="90"/>
      <c r="C43" s="133"/>
      <c r="D43" s="91"/>
      <c r="E43" s="91"/>
      <c r="F43" s="92"/>
      <c r="G43" s="93"/>
    </row>
    <row r="44" spans="1:11" s="1" customFormat="1" ht="12" customHeight="1" x14ac:dyDescent="0.25">
      <c r="A44" s="4"/>
      <c r="B44" s="78" t="s">
        <v>27</v>
      </c>
      <c r="C44" s="79"/>
      <c r="D44" s="80"/>
      <c r="E44" s="80"/>
      <c r="F44" s="81"/>
      <c r="G44" s="82"/>
    </row>
    <row r="45" spans="1:11" s="1" customFormat="1" ht="24" customHeight="1" x14ac:dyDescent="0.25">
      <c r="A45" s="4"/>
      <c r="B45" s="100" t="s">
        <v>28</v>
      </c>
      <c r="C45" s="100" t="s">
        <v>29</v>
      </c>
      <c r="D45" s="100" t="s">
        <v>30</v>
      </c>
      <c r="E45" s="100" t="s">
        <v>17</v>
      </c>
      <c r="F45" s="100" t="s">
        <v>18</v>
      </c>
      <c r="G45" s="101" t="s">
        <v>19</v>
      </c>
      <c r="K45" s="40"/>
    </row>
    <row r="46" spans="1:11" s="1" customFormat="1" ht="12.75" customHeight="1" x14ac:dyDescent="0.25">
      <c r="A46" s="16"/>
      <c r="B46" s="102" t="s">
        <v>70</v>
      </c>
      <c r="C46" s="72"/>
      <c r="D46" s="170"/>
      <c r="E46" s="98"/>
      <c r="F46" s="73"/>
      <c r="G46" s="103"/>
      <c r="K46" s="40"/>
    </row>
    <row r="47" spans="1:11" s="1" customFormat="1" ht="12.75" customHeight="1" x14ac:dyDescent="0.25">
      <c r="A47" s="16"/>
      <c r="B47" s="104" t="s">
        <v>90</v>
      </c>
      <c r="C47" s="72" t="s">
        <v>91</v>
      </c>
      <c r="D47" s="171">
        <v>15000</v>
      </c>
      <c r="E47" s="71" t="s">
        <v>72</v>
      </c>
      <c r="F47" s="56">
        <v>280</v>
      </c>
      <c r="G47" s="103">
        <f>D47*F47*1.19</f>
        <v>4998000</v>
      </c>
    </row>
    <row r="48" spans="1:11" s="1" customFormat="1" ht="12.75" customHeight="1" x14ac:dyDescent="0.25">
      <c r="A48" s="16"/>
      <c r="B48" s="102" t="s">
        <v>71</v>
      </c>
      <c r="C48" s="72"/>
      <c r="D48" s="171"/>
      <c r="E48" s="97"/>
      <c r="F48" s="56"/>
      <c r="G48" s="103"/>
    </row>
    <row r="49" spans="1:7" s="1" customFormat="1" ht="12.75" customHeight="1" x14ac:dyDescent="0.25">
      <c r="A49" s="16"/>
      <c r="B49" s="104" t="s">
        <v>92</v>
      </c>
      <c r="C49" s="72" t="s">
        <v>93</v>
      </c>
      <c r="D49" s="171">
        <v>250</v>
      </c>
      <c r="E49" s="97" t="s">
        <v>81</v>
      </c>
      <c r="F49" s="56">
        <v>1409</v>
      </c>
      <c r="G49" s="103">
        <f t="shared" ref="G49:G61" si="2">D49*F49*1.19</f>
        <v>419177.5</v>
      </c>
    </row>
    <row r="50" spans="1:7" s="1" customFormat="1" ht="12.75" customHeight="1" x14ac:dyDescent="0.25">
      <c r="A50" s="16"/>
      <c r="B50" s="104" t="s">
        <v>58</v>
      </c>
      <c r="C50" s="72" t="s">
        <v>93</v>
      </c>
      <c r="D50" s="171">
        <v>200</v>
      </c>
      <c r="E50" s="71" t="s">
        <v>81</v>
      </c>
      <c r="F50" s="56">
        <v>1499</v>
      </c>
      <c r="G50" s="103">
        <f t="shared" si="2"/>
        <v>356762</v>
      </c>
    </row>
    <row r="51" spans="1:7" s="1" customFormat="1" ht="12.75" customHeight="1" x14ac:dyDescent="0.25">
      <c r="A51" s="16"/>
      <c r="B51" s="105" t="s">
        <v>60</v>
      </c>
      <c r="C51" s="72" t="s">
        <v>93</v>
      </c>
      <c r="D51" s="171">
        <v>200</v>
      </c>
      <c r="E51" s="71" t="s">
        <v>94</v>
      </c>
      <c r="F51" s="56">
        <v>1413</v>
      </c>
      <c r="G51" s="103">
        <f t="shared" si="2"/>
        <v>336294</v>
      </c>
    </row>
    <row r="52" spans="1:7" s="1" customFormat="1" ht="12.75" customHeight="1" x14ac:dyDescent="0.25">
      <c r="A52" s="16"/>
      <c r="B52" s="102" t="s">
        <v>95</v>
      </c>
      <c r="C52" s="72"/>
      <c r="D52" s="171"/>
      <c r="E52" s="97"/>
      <c r="F52" s="56"/>
      <c r="G52" s="103"/>
    </row>
    <row r="53" spans="1:7" s="1" customFormat="1" ht="12.75" customHeight="1" x14ac:dyDescent="0.25">
      <c r="A53" s="16"/>
      <c r="B53" s="104" t="s">
        <v>96</v>
      </c>
      <c r="C53" s="72" t="s">
        <v>61</v>
      </c>
      <c r="D53" s="171">
        <v>1</v>
      </c>
      <c r="E53" s="97" t="s">
        <v>81</v>
      </c>
      <c r="F53" s="56">
        <v>74900</v>
      </c>
      <c r="G53" s="103">
        <f t="shared" si="2"/>
        <v>89131</v>
      </c>
    </row>
    <row r="54" spans="1:7" s="1" customFormat="1" ht="12.75" customHeight="1" x14ac:dyDescent="0.25">
      <c r="A54" s="16"/>
      <c r="B54" s="104" t="s">
        <v>97</v>
      </c>
      <c r="C54" s="72" t="s">
        <v>61</v>
      </c>
      <c r="D54" s="171">
        <v>4</v>
      </c>
      <c r="E54" s="71" t="s">
        <v>111</v>
      </c>
      <c r="F54" s="56">
        <v>17000</v>
      </c>
      <c r="G54" s="103">
        <f t="shared" si="2"/>
        <v>80920</v>
      </c>
    </row>
    <row r="55" spans="1:7" s="1" customFormat="1" ht="12.75" customHeight="1" x14ac:dyDescent="0.25">
      <c r="A55" s="16"/>
      <c r="B55" s="104" t="s">
        <v>98</v>
      </c>
      <c r="C55" s="72" t="s">
        <v>93</v>
      </c>
      <c r="D55" s="171">
        <v>1</v>
      </c>
      <c r="E55" s="71" t="s">
        <v>94</v>
      </c>
      <c r="F55" s="56">
        <v>43500</v>
      </c>
      <c r="G55" s="103">
        <f t="shared" si="2"/>
        <v>51765</v>
      </c>
    </row>
    <row r="56" spans="1:7" s="1" customFormat="1" ht="12.75" customHeight="1" x14ac:dyDescent="0.25">
      <c r="A56" s="16"/>
      <c r="B56" s="102" t="s">
        <v>99</v>
      </c>
      <c r="C56" s="72"/>
      <c r="D56" s="171"/>
      <c r="E56" s="71"/>
      <c r="F56" s="56"/>
      <c r="G56" s="103"/>
    </row>
    <row r="57" spans="1:7" s="1" customFormat="1" ht="12.75" customHeight="1" x14ac:dyDescent="0.25">
      <c r="A57" s="16"/>
      <c r="B57" s="105" t="s">
        <v>100</v>
      </c>
      <c r="C57" s="72" t="s">
        <v>61</v>
      </c>
      <c r="D57" s="171">
        <v>1</v>
      </c>
      <c r="E57" s="71" t="s">
        <v>115</v>
      </c>
      <c r="F57" s="56">
        <v>58100</v>
      </c>
      <c r="G57" s="103">
        <f t="shared" si="2"/>
        <v>69139</v>
      </c>
    </row>
    <row r="58" spans="1:7" s="1" customFormat="1" ht="12.75" customHeight="1" x14ac:dyDescent="0.25">
      <c r="A58" s="16"/>
      <c r="B58" s="106" t="s">
        <v>32</v>
      </c>
      <c r="C58" s="72"/>
      <c r="D58" s="171"/>
      <c r="E58" s="71"/>
      <c r="F58" s="56"/>
      <c r="G58" s="103"/>
    </row>
    <row r="59" spans="1:7" s="1" customFormat="1" ht="12.75" customHeight="1" x14ac:dyDescent="0.25">
      <c r="A59" s="16"/>
      <c r="B59" s="104" t="s">
        <v>101</v>
      </c>
      <c r="C59" s="72" t="s">
        <v>61</v>
      </c>
      <c r="D59" s="171">
        <v>3</v>
      </c>
      <c r="E59" s="71" t="s">
        <v>116</v>
      </c>
      <c r="F59" s="56">
        <v>13500</v>
      </c>
      <c r="G59" s="103">
        <f t="shared" si="2"/>
        <v>48195</v>
      </c>
    </row>
    <row r="60" spans="1:7" s="1" customFormat="1" ht="12.75" customHeight="1" x14ac:dyDescent="0.25">
      <c r="A60" s="16"/>
      <c r="B60" s="104" t="s">
        <v>102</v>
      </c>
      <c r="C60" s="72" t="s">
        <v>61</v>
      </c>
      <c r="D60" s="171">
        <v>3</v>
      </c>
      <c r="E60" s="71" t="s">
        <v>116</v>
      </c>
      <c r="F60" s="56">
        <v>25860</v>
      </c>
      <c r="G60" s="103">
        <f t="shared" si="2"/>
        <v>92320.2</v>
      </c>
    </row>
    <row r="61" spans="1:7" s="1" customFormat="1" ht="12.75" customHeight="1" x14ac:dyDescent="0.25">
      <c r="A61" s="16"/>
      <c r="B61" s="104" t="s">
        <v>103</v>
      </c>
      <c r="C61" s="72" t="s">
        <v>91</v>
      </c>
      <c r="D61" s="171">
        <v>1</v>
      </c>
      <c r="E61" s="71" t="s">
        <v>104</v>
      </c>
      <c r="F61" s="56">
        <v>35000</v>
      </c>
      <c r="G61" s="103">
        <f t="shared" si="2"/>
        <v>41650</v>
      </c>
    </row>
    <row r="62" spans="1:7" s="1" customFormat="1" ht="13.5" customHeight="1" x14ac:dyDescent="0.25">
      <c r="A62" s="16"/>
      <c r="B62" s="107" t="s">
        <v>31</v>
      </c>
      <c r="C62" s="108"/>
      <c r="D62" s="131"/>
      <c r="E62" s="131"/>
      <c r="F62" s="131"/>
      <c r="G62" s="132">
        <f>SUM(G46:G61)</f>
        <v>6583353.7000000002</v>
      </c>
    </row>
    <row r="63" spans="1:7" s="1" customFormat="1" ht="12" customHeight="1" x14ac:dyDescent="0.25">
      <c r="A63" s="2"/>
      <c r="B63" s="109"/>
      <c r="C63" s="110"/>
      <c r="D63" s="110"/>
      <c r="E63" s="111"/>
      <c r="F63" s="112"/>
      <c r="G63" s="113"/>
    </row>
    <row r="64" spans="1:7" s="1" customFormat="1" ht="12" customHeight="1" x14ac:dyDescent="0.25">
      <c r="A64" s="4"/>
      <c r="B64" s="78" t="s">
        <v>32</v>
      </c>
      <c r="C64" s="79"/>
      <c r="D64" s="80"/>
      <c r="E64" s="80"/>
      <c r="F64" s="81"/>
      <c r="G64" s="82"/>
    </row>
    <row r="65" spans="1:9" s="1" customFormat="1" ht="24" customHeight="1" x14ac:dyDescent="0.25">
      <c r="A65" s="4"/>
      <c r="B65" s="114" t="s">
        <v>33</v>
      </c>
      <c r="C65" s="100" t="s">
        <v>29</v>
      </c>
      <c r="D65" s="100" t="s">
        <v>30</v>
      </c>
      <c r="E65" s="114" t="s">
        <v>17</v>
      </c>
      <c r="F65" s="100" t="s">
        <v>18</v>
      </c>
      <c r="G65" s="114" t="s">
        <v>19</v>
      </c>
    </row>
    <row r="66" spans="1:9" s="1" customFormat="1" ht="12.75" customHeight="1" x14ac:dyDescent="0.25">
      <c r="A66" s="16"/>
      <c r="B66" s="96" t="s">
        <v>88</v>
      </c>
      <c r="C66" s="98" t="s">
        <v>109</v>
      </c>
      <c r="D66" s="98">
        <v>1</v>
      </c>
      <c r="E66" s="97" t="s">
        <v>110</v>
      </c>
      <c r="F66" s="97">
        <v>30000</v>
      </c>
      <c r="G66" s="99">
        <f>(D66*F66)</f>
        <v>30000</v>
      </c>
    </row>
    <row r="67" spans="1:9" s="1" customFormat="1" ht="12.75" customHeight="1" x14ac:dyDescent="0.25">
      <c r="A67" s="16"/>
      <c r="B67" s="148" t="s">
        <v>89</v>
      </c>
      <c r="C67" s="149" t="s">
        <v>109</v>
      </c>
      <c r="D67" s="149">
        <v>1</v>
      </c>
      <c r="E67" s="150" t="s">
        <v>112</v>
      </c>
      <c r="F67" s="150">
        <v>170000</v>
      </c>
      <c r="G67" s="151">
        <f>(D67*F67)</f>
        <v>170000</v>
      </c>
    </row>
    <row r="68" spans="1:9" s="1" customFormat="1" ht="13.5" customHeight="1" x14ac:dyDescent="0.25">
      <c r="A68" s="4"/>
      <c r="B68" s="115" t="s">
        <v>34</v>
      </c>
      <c r="C68" s="116"/>
      <c r="D68" s="116"/>
      <c r="E68" s="117"/>
      <c r="F68" s="118"/>
      <c r="G68" s="152">
        <f>SUM(G66:G67)</f>
        <v>200000</v>
      </c>
      <c r="I68" s="47"/>
    </row>
    <row r="69" spans="1:9" s="1" customFormat="1" ht="12" customHeight="1" x14ac:dyDescent="0.25">
      <c r="A69" s="2"/>
      <c r="B69" s="119"/>
      <c r="C69" s="119"/>
      <c r="D69" s="119"/>
      <c r="E69" s="119"/>
      <c r="F69" s="120"/>
      <c r="G69" s="121"/>
    </row>
    <row r="70" spans="1:9" s="1" customFormat="1" ht="12" customHeight="1" x14ac:dyDescent="0.25">
      <c r="A70" s="16"/>
      <c r="B70" s="136" t="s">
        <v>35</v>
      </c>
      <c r="C70" s="137"/>
      <c r="D70" s="137"/>
      <c r="E70" s="137"/>
      <c r="F70" s="137"/>
      <c r="G70" s="138">
        <f>G28+G33+G42+G62+G68</f>
        <v>9557321.6999999993</v>
      </c>
    </row>
    <row r="71" spans="1:9" s="1" customFormat="1" ht="12" customHeight="1" x14ac:dyDescent="0.25">
      <c r="A71" s="16"/>
      <c r="B71" s="139" t="s">
        <v>36</v>
      </c>
      <c r="C71" s="135"/>
      <c r="D71" s="135"/>
      <c r="E71" s="135"/>
      <c r="F71" s="135"/>
      <c r="G71" s="140">
        <f>G70*0.05</f>
        <v>477866.08499999996</v>
      </c>
    </row>
    <row r="72" spans="1:9" s="1" customFormat="1" ht="12" customHeight="1" x14ac:dyDescent="0.25">
      <c r="A72" s="16"/>
      <c r="B72" s="141" t="s">
        <v>37</v>
      </c>
      <c r="C72" s="134"/>
      <c r="D72" s="134"/>
      <c r="E72" s="134"/>
      <c r="F72" s="134"/>
      <c r="G72" s="142">
        <f>G71+G70</f>
        <v>10035187.785</v>
      </c>
    </row>
    <row r="73" spans="1:9" s="1" customFormat="1" ht="12" customHeight="1" x14ac:dyDescent="0.25">
      <c r="A73" s="16"/>
      <c r="B73" s="139" t="s">
        <v>38</v>
      </c>
      <c r="C73" s="135"/>
      <c r="D73" s="135"/>
      <c r="E73" s="135"/>
      <c r="F73" s="135"/>
      <c r="G73" s="140">
        <f>G12</f>
        <v>14280000</v>
      </c>
    </row>
    <row r="74" spans="1:9" s="1" customFormat="1" ht="12" customHeight="1" x14ac:dyDescent="0.25">
      <c r="A74" s="16"/>
      <c r="B74" s="143" t="s">
        <v>39</v>
      </c>
      <c r="C74" s="144"/>
      <c r="D74" s="144"/>
      <c r="E74" s="144"/>
      <c r="F74" s="144"/>
      <c r="G74" s="145">
        <f>G73-G72</f>
        <v>4244812.2149999999</v>
      </c>
    </row>
    <row r="75" spans="1:9" s="1" customFormat="1" ht="12" customHeight="1" x14ac:dyDescent="0.25">
      <c r="A75" s="16"/>
      <c r="B75" s="17" t="s">
        <v>40</v>
      </c>
      <c r="C75" s="18"/>
      <c r="D75" s="18"/>
      <c r="E75" s="18"/>
      <c r="F75" s="18"/>
      <c r="G75" s="43"/>
    </row>
    <row r="76" spans="1:9" s="1" customFormat="1" ht="12.75" customHeight="1" thickBot="1" x14ac:dyDescent="0.3">
      <c r="A76" s="16"/>
      <c r="B76" s="19"/>
      <c r="C76" s="18"/>
      <c r="D76" s="18"/>
      <c r="E76" s="18"/>
      <c r="F76" s="18"/>
      <c r="G76" s="43"/>
    </row>
    <row r="77" spans="1:9" s="1" customFormat="1" ht="12" customHeight="1" x14ac:dyDescent="0.25">
      <c r="A77" s="16"/>
      <c r="B77" s="30" t="s">
        <v>41</v>
      </c>
      <c r="C77" s="31"/>
      <c r="D77" s="31"/>
      <c r="E77" s="31"/>
      <c r="F77" s="32"/>
      <c r="G77" s="43"/>
    </row>
    <row r="78" spans="1:9" s="1" customFormat="1" ht="12" customHeight="1" x14ac:dyDescent="0.25">
      <c r="A78" s="16"/>
      <c r="B78" s="33" t="s">
        <v>42</v>
      </c>
      <c r="C78" s="15"/>
      <c r="D78" s="15"/>
      <c r="E78" s="15"/>
      <c r="F78" s="34"/>
      <c r="G78" s="43"/>
    </row>
    <row r="79" spans="1:9" s="1" customFormat="1" ht="12" customHeight="1" x14ac:dyDescent="0.25">
      <c r="A79" s="16"/>
      <c r="B79" s="33" t="s">
        <v>43</v>
      </c>
      <c r="C79" s="15"/>
      <c r="D79" s="15"/>
      <c r="E79" s="15"/>
      <c r="F79" s="34"/>
      <c r="G79" s="43"/>
    </row>
    <row r="80" spans="1:9" s="1" customFormat="1" ht="12" customHeight="1" x14ac:dyDescent="0.25">
      <c r="A80" s="16"/>
      <c r="B80" s="33" t="s">
        <v>44</v>
      </c>
      <c r="C80" s="15"/>
      <c r="D80" s="15"/>
      <c r="E80" s="15"/>
      <c r="F80" s="34"/>
      <c r="G80" s="43"/>
    </row>
    <row r="81" spans="1:7" s="1" customFormat="1" ht="12" customHeight="1" x14ac:dyDescent="0.25">
      <c r="A81" s="16"/>
      <c r="B81" s="33" t="s">
        <v>45</v>
      </c>
      <c r="C81" s="15"/>
      <c r="D81" s="15"/>
      <c r="E81" s="15"/>
      <c r="F81" s="34"/>
      <c r="G81" s="43"/>
    </row>
    <row r="82" spans="1:7" s="1" customFormat="1" ht="12" customHeight="1" x14ac:dyDescent="0.25">
      <c r="A82" s="16"/>
      <c r="B82" s="33" t="s">
        <v>46</v>
      </c>
      <c r="C82" s="15"/>
      <c r="D82" s="15"/>
      <c r="E82" s="15"/>
      <c r="F82" s="34"/>
      <c r="G82" s="43"/>
    </row>
    <row r="83" spans="1:7" s="1" customFormat="1" ht="12.75" customHeight="1" thickBot="1" x14ac:dyDescent="0.3">
      <c r="A83" s="16"/>
      <c r="B83" s="35" t="s">
        <v>47</v>
      </c>
      <c r="C83" s="36"/>
      <c r="D83" s="36"/>
      <c r="E83" s="36"/>
      <c r="F83" s="37"/>
      <c r="G83" s="43"/>
    </row>
    <row r="84" spans="1:7" s="1" customFormat="1" ht="12.75" customHeight="1" x14ac:dyDescent="0.25">
      <c r="A84" s="16"/>
      <c r="B84" s="28"/>
      <c r="C84" s="15"/>
      <c r="D84" s="15"/>
      <c r="E84" s="15"/>
      <c r="F84" s="15"/>
      <c r="G84" s="43"/>
    </row>
    <row r="85" spans="1:7" s="1" customFormat="1" ht="15" customHeight="1" thickBot="1" x14ac:dyDescent="0.3">
      <c r="A85" s="16"/>
      <c r="B85" s="159" t="s">
        <v>48</v>
      </c>
      <c r="C85" s="160"/>
      <c r="D85" s="27"/>
      <c r="E85" s="11"/>
      <c r="F85" s="11"/>
      <c r="G85" s="43"/>
    </row>
    <row r="86" spans="1:7" s="1" customFormat="1" ht="12" customHeight="1" x14ac:dyDescent="0.25">
      <c r="A86" s="16"/>
      <c r="B86" s="21" t="s">
        <v>33</v>
      </c>
      <c r="C86" s="50" t="s">
        <v>105</v>
      </c>
      <c r="D86" s="51" t="s">
        <v>49</v>
      </c>
      <c r="E86" s="11"/>
      <c r="F86" s="11"/>
      <c r="G86" s="43"/>
    </row>
    <row r="87" spans="1:7" s="1" customFormat="1" ht="12" customHeight="1" x14ac:dyDescent="0.25">
      <c r="A87" s="16"/>
      <c r="B87" s="22" t="s">
        <v>50</v>
      </c>
      <c r="C87" s="12">
        <f>G28</f>
        <v>2456000</v>
      </c>
      <c r="D87" s="23">
        <f>(C87/C93)</f>
        <v>0.24473881830802233</v>
      </c>
      <c r="E87" s="11"/>
      <c r="F87" s="11"/>
      <c r="G87" s="43"/>
    </row>
    <row r="88" spans="1:7" s="1" customFormat="1" ht="12" customHeight="1" x14ac:dyDescent="0.25">
      <c r="A88" s="16"/>
      <c r="B88" s="22" t="s">
        <v>51</v>
      </c>
      <c r="C88" s="12">
        <f>G33</f>
        <v>0</v>
      </c>
      <c r="D88" s="23">
        <v>0</v>
      </c>
      <c r="E88" s="11"/>
      <c r="F88" s="11"/>
      <c r="G88" s="43"/>
    </row>
    <row r="89" spans="1:7" s="1" customFormat="1" ht="12" customHeight="1" x14ac:dyDescent="0.25">
      <c r="A89" s="16"/>
      <c r="B89" s="22" t="s">
        <v>52</v>
      </c>
      <c r="C89" s="12">
        <f>G42</f>
        <v>317968</v>
      </c>
      <c r="D89" s="23">
        <f>(C89/C93)</f>
        <v>3.1685306424985848E-2</v>
      </c>
      <c r="E89" s="11"/>
      <c r="F89" s="11"/>
      <c r="G89" s="43"/>
    </row>
    <row r="90" spans="1:7" s="1" customFormat="1" ht="12" customHeight="1" x14ac:dyDescent="0.25">
      <c r="A90" s="16"/>
      <c r="B90" s="22" t="s">
        <v>28</v>
      </c>
      <c r="C90" s="12">
        <f>G62</f>
        <v>6583353.7000000002</v>
      </c>
      <c r="D90" s="23">
        <f>(C90/C93)</f>
        <v>0.65602695645022258</v>
      </c>
      <c r="E90" s="11"/>
      <c r="F90" s="11"/>
      <c r="G90" s="43"/>
    </row>
    <row r="91" spans="1:7" s="1" customFormat="1" ht="12" customHeight="1" x14ac:dyDescent="0.25">
      <c r="A91" s="16"/>
      <c r="B91" s="22" t="s">
        <v>53</v>
      </c>
      <c r="C91" s="13">
        <f>G68</f>
        <v>200000</v>
      </c>
      <c r="D91" s="23">
        <f>(C91/C93)</f>
        <v>1.9929871197721688E-2</v>
      </c>
      <c r="E91" s="14"/>
      <c r="F91" s="14"/>
      <c r="G91" s="43"/>
    </row>
    <row r="92" spans="1:7" s="1" customFormat="1" ht="12" customHeight="1" x14ac:dyDescent="0.25">
      <c r="A92" s="16"/>
      <c r="B92" s="22" t="s">
        <v>54</v>
      </c>
      <c r="C92" s="13">
        <f>G71</f>
        <v>477866.08499999996</v>
      </c>
      <c r="D92" s="23">
        <f>(C92/C93)</f>
        <v>4.7619047619047616E-2</v>
      </c>
      <c r="E92" s="14"/>
      <c r="F92" s="14"/>
      <c r="G92" s="43"/>
    </row>
    <row r="93" spans="1:7" s="1" customFormat="1" ht="12.75" customHeight="1" thickBot="1" x14ac:dyDescent="0.3">
      <c r="A93" s="16"/>
      <c r="B93" s="24" t="s">
        <v>106</v>
      </c>
      <c r="C93" s="25">
        <f>SUM(C87:C92)</f>
        <v>10035187.785</v>
      </c>
      <c r="D93" s="26">
        <f>SUM(D87:D92)</f>
        <v>1</v>
      </c>
      <c r="E93" s="14"/>
      <c r="F93" s="14"/>
      <c r="G93" s="43"/>
    </row>
    <row r="94" spans="1:7" s="1" customFormat="1" ht="12" customHeight="1" x14ac:dyDescent="0.25">
      <c r="A94" s="16"/>
      <c r="B94" s="19"/>
      <c r="C94" s="18"/>
      <c r="D94" s="18"/>
      <c r="E94" s="18"/>
      <c r="F94" s="18"/>
      <c r="G94" s="43"/>
    </row>
    <row r="95" spans="1:7" s="1" customFormat="1" ht="12.75" customHeight="1" thickBot="1" x14ac:dyDescent="0.3">
      <c r="A95" s="16"/>
      <c r="B95" s="20"/>
      <c r="C95" s="18"/>
      <c r="D95" s="18"/>
      <c r="E95" s="18"/>
      <c r="F95" s="18"/>
      <c r="G95" s="43"/>
    </row>
    <row r="96" spans="1:7" s="1" customFormat="1" ht="12" customHeight="1" thickBot="1" x14ac:dyDescent="0.3">
      <c r="A96" s="16"/>
      <c r="B96" s="161" t="s">
        <v>64</v>
      </c>
      <c r="C96" s="162"/>
      <c r="D96" s="162"/>
      <c r="E96" s="163"/>
      <c r="F96" s="14"/>
      <c r="G96" s="43"/>
    </row>
    <row r="97" spans="1:7" s="1" customFormat="1" ht="12" customHeight="1" x14ac:dyDescent="0.25">
      <c r="A97" s="16"/>
      <c r="B97" s="39" t="s">
        <v>107</v>
      </c>
      <c r="C97" s="48">
        <v>98000</v>
      </c>
      <c r="D97" s="48">
        <v>100000</v>
      </c>
      <c r="E97" s="48">
        <v>110000</v>
      </c>
      <c r="F97" s="38"/>
      <c r="G97" s="44"/>
    </row>
    <row r="98" spans="1:7" s="1" customFormat="1" ht="12.75" customHeight="1" thickBot="1" x14ac:dyDescent="0.3">
      <c r="A98" s="16"/>
      <c r="B98" s="24" t="s">
        <v>63</v>
      </c>
      <c r="C98" s="25">
        <f>G72/C97</f>
        <v>102.39987535714286</v>
      </c>
      <c r="D98" s="25">
        <f>G72/D97</f>
        <v>100.35187785000001</v>
      </c>
      <c r="E98" s="25">
        <f>G72/E97</f>
        <v>91.228979863636368</v>
      </c>
      <c r="F98" s="38"/>
      <c r="G98" s="44"/>
    </row>
    <row r="99" spans="1:7" s="1" customFormat="1" ht="15.6" customHeight="1" x14ac:dyDescent="0.25">
      <c r="A99" s="16"/>
      <c r="B99" s="29" t="s">
        <v>55</v>
      </c>
      <c r="C99" s="15"/>
      <c r="D99" s="15"/>
      <c r="E99" s="15"/>
      <c r="F99" s="15"/>
      <c r="G99" s="45"/>
    </row>
  </sheetData>
  <mergeCells count="9">
    <mergeCell ref="B17:G17"/>
    <mergeCell ref="B85:C85"/>
    <mergeCell ref="B96:E96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PEPINO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2022-07-04T13:05:43Z</dcterms:modified>
</cp:coreProperties>
</file>