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E101" i="1" l="1"/>
  <c r="C101" i="1" s="1"/>
  <c r="G68" i="1"/>
  <c r="D101" i="1" l="1"/>
  <c r="G57" i="1"/>
  <c r="G48" i="1" l="1"/>
  <c r="G49" i="1"/>
  <c r="G50" i="1"/>
  <c r="G51" i="1"/>
  <c r="G52" i="1"/>
  <c r="G53" i="1"/>
  <c r="G54" i="1"/>
  <c r="G55" i="1"/>
  <c r="G58" i="1"/>
  <c r="G60" i="1"/>
  <c r="G46" i="1" l="1"/>
  <c r="G67" i="1" l="1"/>
  <c r="G29" i="1"/>
  <c r="G66" i="1"/>
  <c r="G65" i="1"/>
  <c r="G22" i="1"/>
  <c r="G23" i="1"/>
  <c r="G24" i="1"/>
  <c r="G25" i="1"/>
  <c r="G26" i="1"/>
  <c r="G27" i="1"/>
  <c r="G28" i="1"/>
  <c r="G70" i="1" l="1"/>
  <c r="G61" i="1"/>
  <c r="G21" i="1"/>
  <c r="G30" i="1" s="1"/>
  <c r="G40" i="1" l="1"/>
  <c r="G39" i="1"/>
  <c r="G41" i="1" s="1"/>
  <c r="G12" i="1" l="1"/>
  <c r="G75" i="1" l="1"/>
  <c r="C95" i="1" l="1"/>
  <c r="C91" i="1"/>
  <c r="C94" i="1"/>
  <c r="C93" i="1"/>
  <c r="G72" i="1" l="1"/>
  <c r="G73" i="1" s="1"/>
  <c r="C96" i="1" s="1"/>
  <c r="G74" i="1" l="1"/>
  <c r="C97" i="1"/>
  <c r="D94" i="1" s="1"/>
  <c r="E102" i="1" l="1"/>
  <c r="D102" i="1"/>
  <c r="C102" i="1"/>
  <c r="G76" i="1"/>
  <c r="D96" i="1"/>
  <c r="D93" i="1"/>
  <c r="D95" i="1"/>
  <c r="D91" i="1"/>
  <c r="D97" i="1" l="1"/>
</calcChain>
</file>

<file path=xl/sharedStrings.xml><?xml version="1.0" encoding="utf-8"?>
<sst xmlns="http://schemas.openxmlformats.org/spreadsheetml/2006/main" count="180" uniqueCount="124">
  <si>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</si>
  <si>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</si>
  <si>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</si>
  <si>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</si>
  <si>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</si>
  <si>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</si>
  <si>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</si>
  <si>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</si>
  <si>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</si>
  <si>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</si>
  <si>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</si>
  <si>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</si>
  <si>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</si>
  <si>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</si>
  <si>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</si>
  <si>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</si>
  <si>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</si>
  <si>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</si>
  <si>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</si>
  <si>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</si>
  <si>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</si>
  <si>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</si>
  <si>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</si>
  <si>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</si>
  <si>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</si>
  <si>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</si>
  <si>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</si>
  <si>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</si>
  <si>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</si>
  <si>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</si>
  <si>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</si>
  <si>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</si>
  <si>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</si>
  <si>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</si>
  <si>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</si>
  <si>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</si>
  <si>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</si>
  <si>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</si>
  <si>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</si>
  <si>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</si>
  <si>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</si>
  <si>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</si>
  <si>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</si>
  <si>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</si>
  <si>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</si>
  <si>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</si>
  <si>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</si>
  <si>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</si>
  <si>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</si>
  <si>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</si>
  <si>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</si>
  <si>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</si>
  <si>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</si>
  <si>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</si>
  <si>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</si>
  <si>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</si>
  <si>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</si>
  <si>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</si>
  <si>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</si>
  <si>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</si>
  <si>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</si>
  <si>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</si>
  <si>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</si>
  <si>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</si>
  <si>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</si>
  <si>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</si>
  <si>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Saco 25 Kg</t>
  </si>
  <si>
    <t>RENDIMIENTO ( Kg/Há.)</t>
  </si>
  <si>
    <t>Cosecha</t>
  </si>
  <si>
    <t>Lt</t>
  </si>
  <si>
    <t>Riegos</t>
  </si>
  <si>
    <t>PRECIO ESPERADO ($/Kg.)</t>
  </si>
  <si>
    <t>Consumo en fresco</t>
  </si>
  <si>
    <t>Alto</t>
  </si>
  <si>
    <t>Heladas-estructuras productivas dañadas por sismos-lluvia excesiva-aluviones y viento.</t>
  </si>
  <si>
    <t>Transplante</t>
  </si>
  <si>
    <t>Desmalezado y desbrote</t>
  </si>
  <si>
    <t>Entutorado</t>
  </si>
  <si>
    <t>Enero-Febrero</t>
  </si>
  <si>
    <t>Enero-Agosto</t>
  </si>
  <si>
    <t>Enero</t>
  </si>
  <si>
    <t>Abril-Agosto</t>
  </si>
  <si>
    <t>Material Vegetal</t>
  </si>
  <si>
    <t>Plantulas</t>
  </si>
  <si>
    <t>FUNGICIDA</t>
  </si>
  <si>
    <t>Ridomil Gold MZ</t>
  </si>
  <si>
    <t>Cinta de riego (3810 mts)</t>
  </si>
  <si>
    <t xml:space="preserve">Rollos </t>
  </si>
  <si>
    <t>Septiembre</t>
  </si>
  <si>
    <t>Alambre inchalam 1715</t>
  </si>
  <si>
    <t>Rollo 50 kg</t>
  </si>
  <si>
    <t>2. Precio de insumos corresponde a  precios  no colocados en el predio.</t>
  </si>
  <si>
    <t>Guano no avícola</t>
  </si>
  <si>
    <t>ESCENARIOS COSTO UNITARIO  ($/Kg)</t>
  </si>
  <si>
    <t>Rendimiento (Kg/hà)</t>
  </si>
  <si>
    <t>Costo unitario ($/Kg) (*)</t>
  </si>
  <si>
    <t xml:space="preserve">Urea </t>
  </si>
  <si>
    <t>Sulfato de Magnesio</t>
  </si>
  <si>
    <t>Nitrato de Potasio</t>
  </si>
  <si>
    <t>Nitrato de Calcio</t>
  </si>
  <si>
    <t>Fosfato Monoamonico</t>
  </si>
  <si>
    <t>Sulfato de Calcio</t>
  </si>
  <si>
    <t xml:space="preserve">Pimentón </t>
  </si>
  <si>
    <t>Coraza y Airone</t>
  </si>
  <si>
    <t>7. Método de siembra en líneas a un marco de 1 m x 0.5 m.</t>
  </si>
  <si>
    <t>Marzo-Octubre</t>
  </si>
  <si>
    <t>8. Período de siembra a inicio de cosecha 60 a 70 días.</t>
  </si>
  <si>
    <t>Fosfato Diamónico</t>
  </si>
  <si>
    <t>Vertimec 18 EC</t>
  </si>
  <si>
    <t>Malla antáfido</t>
  </si>
  <si>
    <t>Rollo 20 X 100 mt</t>
  </si>
  <si>
    <t>Marzo</t>
  </si>
  <si>
    <t>Febrero-Septiembre</t>
  </si>
  <si>
    <t>Mayo-junio</t>
  </si>
  <si>
    <t>Mayo-Octubre</t>
  </si>
  <si>
    <t>Marzo-Septimbre</t>
  </si>
  <si>
    <t>Enero-febrero</t>
  </si>
  <si>
    <t>Abril-Septiembre</t>
  </si>
  <si>
    <t>Mulch 0.2 mm x 1.2 x 1000 m</t>
  </si>
  <si>
    <t>rollo de 1000 mts</t>
  </si>
  <si>
    <t>Selección y envasado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</si>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</sst>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3" fontId="1" fillId="2" borderId="52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48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right" wrapText="1"/>
    </xf>
    <xf numFmtId="3" fontId="1" fillId="2" borderId="47" xfId="0" applyNumberFormat="1" applyFont="1" applyFill="1" applyBorder="1" applyAlignment="1">
      <alignment horizontal="right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6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10" borderId="5" xfId="0" applyNumberFormat="1" applyFont="1" applyFill="1" applyBorder="1" applyAlignment="1"/>
    <xf numFmtId="49" fontId="1" fillId="2" borderId="50" xfId="0" applyNumberFormat="1" applyFont="1" applyFill="1" applyBorder="1" applyAlignment="1"/>
    <xf numFmtId="49" fontId="1" fillId="2" borderId="50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/>
    <xf numFmtId="3" fontId="1" fillId="2" borderId="50" xfId="0" applyNumberFormat="1" applyFont="1" applyFill="1" applyBorder="1" applyAlignment="1"/>
    <xf numFmtId="49" fontId="6" fillId="2" borderId="50" xfId="0" applyNumberFormat="1" applyFont="1" applyFill="1" applyBorder="1" applyAlignment="1"/>
    <xf numFmtId="0" fontId="1" fillId="2" borderId="50" xfId="0" applyFont="1" applyFill="1" applyBorder="1" applyAlignment="1">
      <alignment horizontal="center"/>
    </xf>
    <xf numFmtId="0" fontId="1" fillId="2" borderId="50" xfId="0" applyFont="1" applyFill="1" applyBorder="1" applyAlignment="1"/>
    <xf numFmtId="49" fontId="1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49" fontId="1" fillId="2" borderId="51" xfId="0" applyNumberFormat="1" applyFont="1" applyFill="1" applyBorder="1" applyAlignment="1"/>
    <xf numFmtId="49" fontId="1" fillId="2" borderId="51" xfId="0" applyNumberFormat="1" applyFont="1" applyFill="1" applyBorder="1" applyAlignment="1">
      <alignment horizontal="center"/>
    </xf>
    <xf numFmtId="0" fontId="1" fillId="2" borderId="51" xfId="0" applyNumberFormat="1" applyFont="1" applyFill="1" applyBorder="1" applyAlignment="1"/>
    <xf numFmtId="3" fontId="1" fillId="2" borderId="51" xfId="0" applyNumberFormat="1" applyFont="1" applyFill="1" applyBorder="1" applyAlignment="1"/>
    <xf numFmtId="49" fontId="6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0" borderId="36" xfId="0" applyNumberFormat="1" applyFont="1" applyFill="1" applyBorder="1" applyAlignment="1">
      <alignment vertical="center"/>
    </xf>
    <xf numFmtId="0" fontId="1" fillId="0" borderId="37" xfId="0" applyFont="1" applyFill="1" applyBorder="1" applyAlignment="1"/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0" borderId="18" xfId="0" applyFont="1" applyFill="1" applyBorder="1" applyAlignment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0" borderId="42" xfId="0" applyFont="1" applyFill="1" applyBorder="1" applyAlignment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5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3" fillId="9" borderId="53" xfId="0" applyNumberFormat="1" applyFont="1" applyFill="1" applyBorder="1" applyAlignment="1">
      <alignment vertical="center"/>
    </xf>
    <xf numFmtId="0" fontId="6" fillId="9" borderId="54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2" xfId="0" applyNumberFormat="1" applyFont="1" applyFill="1" applyBorder="1" applyAlignment="1">
      <alignment wrapText="1"/>
    </xf>
    <xf numFmtId="0" fontId="1" fillId="0" borderId="52" xfId="0" applyFont="1" applyFill="1" applyBorder="1" applyAlignment="1">
      <alignment horizontal="center"/>
    </xf>
    <xf numFmtId="3" fontId="1" fillId="0" borderId="52" xfId="0" applyNumberFormat="1" applyFont="1" applyFill="1" applyBorder="1" applyAlignment="1"/>
    <xf numFmtId="0" fontId="1" fillId="0" borderId="52" xfId="0" applyFont="1" applyFill="1" applyBorder="1" applyAlignment="1">
      <alignment horizontal="center" wrapText="1"/>
    </xf>
    <xf numFmtId="164" fontId="1" fillId="0" borderId="52" xfId="0" applyNumberFormat="1" applyFont="1" applyFill="1" applyBorder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49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03"/>
  <sheetViews>
    <sheetView showGridLines="0" tabSelected="1" topLeftCell="A52" workbookViewId="0">
      <selection activeCell="I69" sqref="I69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7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4.21875" style="1" customWidth="1"/>
    <col min="8" max="244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20" t="s">
        <v>0</v>
      </c>
      <c r="C9" s="21" t="s">
        <v>102</v>
      </c>
      <c r="D9" s="22"/>
      <c r="E9" s="160" t="s">
        <v>67</v>
      </c>
      <c r="F9" s="161"/>
      <c r="G9" s="23">
        <v>45000</v>
      </c>
    </row>
    <row r="10" spans="2:7" ht="38.25" customHeight="1" x14ac:dyDescent="0.3">
      <c r="B10" s="24" t="s">
        <v>1</v>
      </c>
      <c r="C10" s="25" t="s">
        <v>103</v>
      </c>
      <c r="D10" s="22"/>
      <c r="E10" s="158" t="s">
        <v>2</v>
      </c>
      <c r="F10" s="159"/>
      <c r="G10" s="26" t="s">
        <v>114</v>
      </c>
    </row>
    <row r="11" spans="2:7" ht="18" customHeight="1" x14ac:dyDescent="0.3">
      <c r="B11" s="24" t="s">
        <v>3</v>
      </c>
      <c r="C11" s="21" t="s">
        <v>73</v>
      </c>
      <c r="D11" s="22"/>
      <c r="E11" s="156" t="s">
        <v>71</v>
      </c>
      <c r="F11" s="157"/>
      <c r="G11" s="27">
        <v>1400</v>
      </c>
    </row>
    <row r="12" spans="2:7" ht="11.25" customHeight="1" x14ac:dyDescent="0.3">
      <c r="B12" s="24" t="s">
        <v>4</v>
      </c>
      <c r="C12" s="21" t="s">
        <v>56</v>
      </c>
      <c r="D12" s="22"/>
      <c r="E12" s="28" t="s">
        <v>5</v>
      </c>
      <c r="F12" s="29"/>
      <c r="G12" s="30">
        <f>+G11*G9</f>
        <v>63000000</v>
      </c>
    </row>
    <row r="13" spans="2:7" ht="11.25" customHeight="1" x14ac:dyDescent="0.3">
      <c r="B13" s="24" t="s">
        <v>6</v>
      </c>
      <c r="C13" s="21" t="s">
        <v>57</v>
      </c>
      <c r="D13" s="22"/>
      <c r="E13" s="156" t="s">
        <v>7</v>
      </c>
      <c r="F13" s="157"/>
      <c r="G13" s="21" t="s">
        <v>72</v>
      </c>
    </row>
    <row r="14" spans="2:7" ht="13.5" customHeight="1" x14ac:dyDescent="0.3">
      <c r="B14" s="24" t="s">
        <v>8</v>
      </c>
      <c r="C14" s="21" t="s">
        <v>55</v>
      </c>
      <c r="D14" s="22"/>
      <c r="E14" s="156" t="s">
        <v>9</v>
      </c>
      <c r="F14" s="157"/>
      <c r="G14" s="21" t="s">
        <v>114</v>
      </c>
    </row>
    <row r="15" spans="2:7" ht="42" x14ac:dyDescent="0.3">
      <c r="B15" s="31" t="s">
        <v>10</v>
      </c>
      <c r="C15" s="32">
        <v>44748</v>
      </c>
      <c r="D15" s="22"/>
      <c r="E15" s="162" t="s">
        <v>11</v>
      </c>
      <c r="F15" s="163"/>
      <c r="G15" s="33" t="s">
        <v>74</v>
      </c>
    </row>
    <row r="16" spans="2:7" ht="12" customHeight="1" x14ac:dyDescent="0.3">
      <c r="B16" s="34"/>
      <c r="C16" s="35"/>
      <c r="D16" s="36"/>
      <c r="E16" s="37"/>
      <c r="F16" s="37"/>
      <c r="G16" s="38"/>
    </row>
    <row r="17" spans="2:7" ht="12" customHeight="1" x14ac:dyDescent="0.3">
      <c r="B17" s="164" t="s">
        <v>12</v>
      </c>
      <c r="C17" s="165"/>
      <c r="D17" s="165"/>
      <c r="E17" s="165"/>
      <c r="F17" s="165"/>
      <c r="G17" s="165"/>
    </row>
    <row r="18" spans="2:7" ht="12" customHeight="1" x14ac:dyDescent="0.3">
      <c r="B18" s="39"/>
      <c r="C18" s="40"/>
      <c r="D18" s="40"/>
      <c r="E18" s="40"/>
      <c r="F18" s="41"/>
      <c r="G18" s="41"/>
    </row>
    <row r="19" spans="2:7" ht="12" customHeight="1" x14ac:dyDescent="0.3">
      <c r="B19" s="42" t="s">
        <v>13</v>
      </c>
      <c r="C19" s="43"/>
      <c r="D19" s="44"/>
      <c r="E19" s="44"/>
      <c r="F19" s="44"/>
      <c r="G19" s="44"/>
    </row>
    <row r="20" spans="2:7" ht="24" customHeight="1" x14ac:dyDescent="0.3"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2:7" ht="12.75" customHeight="1" x14ac:dyDescent="0.3">
      <c r="B21" s="46" t="s">
        <v>20</v>
      </c>
      <c r="C21" s="47" t="s">
        <v>21</v>
      </c>
      <c r="D21" s="48">
        <v>0.5</v>
      </c>
      <c r="E21" s="47" t="s">
        <v>78</v>
      </c>
      <c r="F21" s="30">
        <v>20000</v>
      </c>
      <c r="G21" s="30">
        <f>(D21*F21)</f>
        <v>10000</v>
      </c>
    </row>
    <row r="22" spans="2:7" ht="15.6" customHeight="1" x14ac:dyDescent="0.3">
      <c r="B22" s="46" t="s">
        <v>70</v>
      </c>
      <c r="C22" s="47" t="s">
        <v>21</v>
      </c>
      <c r="D22" s="48">
        <v>26</v>
      </c>
      <c r="E22" s="47" t="s">
        <v>105</v>
      </c>
      <c r="F22" s="30">
        <v>20000</v>
      </c>
      <c r="G22" s="30">
        <f t="shared" ref="G22:G29" si="0">(D22*F22)</f>
        <v>520000</v>
      </c>
    </row>
    <row r="23" spans="2:7" ht="24.6" customHeight="1" x14ac:dyDescent="0.3">
      <c r="B23" s="46" t="s">
        <v>58</v>
      </c>
      <c r="C23" s="47" t="s">
        <v>21</v>
      </c>
      <c r="D23" s="48">
        <v>4</v>
      </c>
      <c r="E23" s="47" t="s">
        <v>78</v>
      </c>
      <c r="F23" s="30">
        <v>20000</v>
      </c>
      <c r="G23" s="30">
        <f t="shared" si="0"/>
        <v>80000</v>
      </c>
    </row>
    <row r="24" spans="2:7" ht="14.55" customHeight="1" x14ac:dyDescent="0.3">
      <c r="B24" s="46" t="s">
        <v>75</v>
      </c>
      <c r="C24" s="47" t="s">
        <v>21</v>
      </c>
      <c r="D24" s="48">
        <v>10</v>
      </c>
      <c r="E24" s="47" t="s">
        <v>111</v>
      </c>
      <c r="F24" s="30">
        <v>20000</v>
      </c>
      <c r="G24" s="30">
        <f t="shared" si="0"/>
        <v>200000</v>
      </c>
    </row>
    <row r="25" spans="2:7" ht="14.55" customHeight="1" x14ac:dyDescent="0.3">
      <c r="B25" s="46" t="s">
        <v>76</v>
      </c>
      <c r="C25" s="47" t="s">
        <v>21</v>
      </c>
      <c r="D25" s="48">
        <v>40</v>
      </c>
      <c r="E25" s="47" t="s">
        <v>81</v>
      </c>
      <c r="F25" s="30">
        <v>20000</v>
      </c>
      <c r="G25" s="30">
        <f t="shared" si="0"/>
        <v>800000</v>
      </c>
    </row>
    <row r="26" spans="2:7" ht="14.55" customHeight="1" x14ac:dyDescent="0.3">
      <c r="B26" s="46" t="s">
        <v>59</v>
      </c>
      <c r="C26" s="47" t="s">
        <v>21</v>
      </c>
      <c r="D26" s="48">
        <v>20</v>
      </c>
      <c r="E26" s="47" t="s">
        <v>112</v>
      </c>
      <c r="F26" s="30">
        <v>20000</v>
      </c>
      <c r="G26" s="30">
        <f t="shared" si="0"/>
        <v>400000</v>
      </c>
    </row>
    <row r="27" spans="2:7" ht="14.55" customHeight="1" x14ac:dyDescent="0.3">
      <c r="B27" s="46" t="s">
        <v>77</v>
      </c>
      <c r="C27" s="47" t="s">
        <v>21</v>
      </c>
      <c r="D27" s="48">
        <v>13</v>
      </c>
      <c r="E27" s="47" t="s">
        <v>113</v>
      </c>
      <c r="F27" s="30">
        <v>20000</v>
      </c>
      <c r="G27" s="30">
        <f t="shared" si="0"/>
        <v>260000</v>
      </c>
    </row>
    <row r="28" spans="2:7" ht="12.75" customHeight="1" x14ac:dyDescent="0.3">
      <c r="B28" s="46" t="s">
        <v>68</v>
      </c>
      <c r="C28" s="47" t="s">
        <v>21</v>
      </c>
      <c r="D28" s="48">
        <v>128</v>
      </c>
      <c r="E28" s="47" t="s">
        <v>114</v>
      </c>
      <c r="F28" s="30">
        <v>20000</v>
      </c>
      <c r="G28" s="30">
        <f t="shared" si="0"/>
        <v>2560000</v>
      </c>
    </row>
    <row r="29" spans="2:7" ht="12.75" customHeight="1" x14ac:dyDescent="0.3">
      <c r="B29" s="46" t="s">
        <v>120</v>
      </c>
      <c r="C29" s="47" t="s">
        <v>21</v>
      </c>
      <c r="D29" s="48">
        <v>96</v>
      </c>
      <c r="E29" s="47" t="s">
        <v>114</v>
      </c>
      <c r="F29" s="30">
        <v>20000</v>
      </c>
      <c r="G29" s="30">
        <f t="shared" si="0"/>
        <v>1920000</v>
      </c>
    </row>
    <row r="30" spans="2:7" ht="12.75" customHeight="1" x14ac:dyDescent="0.3">
      <c r="B30" s="5" t="s">
        <v>22</v>
      </c>
      <c r="C30" s="6"/>
      <c r="D30" s="6"/>
      <c r="E30" s="6"/>
      <c r="F30" s="7"/>
      <c r="G30" s="8">
        <f>SUM(G21:G29)</f>
        <v>6750000</v>
      </c>
    </row>
    <row r="31" spans="2:7" ht="12" customHeight="1" x14ac:dyDescent="0.3">
      <c r="B31" s="39"/>
      <c r="C31" s="41"/>
      <c r="D31" s="41"/>
      <c r="E31" s="41"/>
      <c r="F31" s="49"/>
      <c r="G31" s="49"/>
    </row>
    <row r="32" spans="2:7" ht="12" customHeight="1" x14ac:dyDescent="0.3">
      <c r="B32" s="50" t="s">
        <v>23</v>
      </c>
      <c r="C32" s="51"/>
      <c r="D32" s="52"/>
      <c r="E32" s="52"/>
      <c r="F32" s="53"/>
      <c r="G32" s="53"/>
    </row>
    <row r="33" spans="2:7" ht="24" customHeight="1" x14ac:dyDescent="0.3">
      <c r="B33" s="54" t="s">
        <v>14</v>
      </c>
      <c r="C33" s="55" t="s">
        <v>15</v>
      </c>
      <c r="D33" s="55" t="s">
        <v>16</v>
      </c>
      <c r="E33" s="54" t="s">
        <v>17</v>
      </c>
      <c r="F33" s="55" t="s">
        <v>18</v>
      </c>
      <c r="G33" s="54" t="s">
        <v>19</v>
      </c>
    </row>
    <row r="34" spans="2:7" ht="12" customHeight="1" x14ac:dyDescent="0.3">
      <c r="B34" s="56"/>
      <c r="C34" s="57"/>
      <c r="D34" s="57"/>
      <c r="E34" s="57"/>
      <c r="F34" s="56"/>
      <c r="G34" s="56"/>
    </row>
    <row r="35" spans="2:7" ht="12" customHeight="1" x14ac:dyDescent="0.3">
      <c r="B35" s="58" t="s">
        <v>24</v>
      </c>
      <c r="C35" s="59"/>
      <c r="D35" s="59"/>
      <c r="E35" s="59"/>
      <c r="F35" s="60"/>
      <c r="G35" s="60">
        <f>SUM(G34)</f>
        <v>0</v>
      </c>
    </row>
    <row r="36" spans="2:7" ht="12" customHeight="1" x14ac:dyDescent="0.3">
      <c r="B36" s="61"/>
      <c r="C36" s="62"/>
      <c r="D36" s="62"/>
      <c r="E36" s="62"/>
      <c r="F36" s="63"/>
      <c r="G36" s="63"/>
    </row>
    <row r="37" spans="2:7" ht="12" customHeight="1" x14ac:dyDescent="0.3">
      <c r="B37" s="50" t="s">
        <v>25</v>
      </c>
      <c r="C37" s="51"/>
      <c r="D37" s="52"/>
      <c r="E37" s="52"/>
      <c r="F37" s="53"/>
      <c r="G37" s="53"/>
    </row>
    <row r="38" spans="2:7" ht="24" customHeight="1" x14ac:dyDescent="0.3">
      <c r="B38" s="64" t="s">
        <v>14</v>
      </c>
      <c r="C38" s="64" t="s">
        <v>15</v>
      </c>
      <c r="D38" s="64" t="s">
        <v>16</v>
      </c>
      <c r="E38" s="64" t="s">
        <v>17</v>
      </c>
      <c r="F38" s="65" t="s">
        <v>18</v>
      </c>
      <c r="G38" s="64" t="s">
        <v>19</v>
      </c>
    </row>
    <row r="39" spans="2:7" ht="12.75" customHeight="1" x14ac:dyDescent="0.3">
      <c r="B39" s="66" t="s">
        <v>27</v>
      </c>
      <c r="C39" s="67" t="s">
        <v>26</v>
      </c>
      <c r="D39" s="68">
        <v>0.5</v>
      </c>
      <c r="E39" s="69" t="s">
        <v>80</v>
      </c>
      <c r="F39" s="70">
        <v>230000</v>
      </c>
      <c r="G39" s="70">
        <f>+D39*F39</f>
        <v>115000</v>
      </c>
    </row>
    <row r="40" spans="2:7" ht="12.75" customHeight="1" x14ac:dyDescent="0.3">
      <c r="B40" s="66" t="s">
        <v>64</v>
      </c>
      <c r="C40" s="67" t="s">
        <v>26</v>
      </c>
      <c r="D40" s="68">
        <v>0.5</v>
      </c>
      <c r="E40" s="69" t="s">
        <v>80</v>
      </c>
      <c r="F40" s="70">
        <v>230000</v>
      </c>
      <c r="G40" s="70">
        <f>+D40*F40</f>
        <v>115000</v>
      </c>
    </row>
    <row r="41" spans="2:7" ht="12.75" customHeight="1" x14ac:dyDescent="0.3">
      <c r="B41" s="9" t="s">
        <v>28</v>
      </c>
      <c r="C41" s="10"/>
      <c r="D41" s="10"/>
      <c r="E41" s="10"/>
      <c r="F41" s="11"/>
      <c r="G41" s="12">
        <f>SUM(G39:G40)</f>
        <v>230000</v>
      </c>
    </row>
    <row r="42" spans="2:7" ht="12" customHeight="1" x14ac:dyDescent="0.3">
      <c r="B42" s="61"/>
      <c r="C42" s="62"/>
      <c r="D42" s="62"/>
      <c r="E42" s="62"/>
      <c r="F42" s="63"/>
      <c r="G42" s="63"/>
    </row>
    <row r="43" spans="2:7" ht="12" customHeight="1" x14ac:dyDescent="0.3">
      <c r="B43" s="50" t="s">
        <v>29</v>
      </c>
      <c r="C43" s="51"/>
      <c r="D43" s="52"/>
      <c r="E43" s="52"/>
      <c r="F43" s="53"/>
      <c r="G43" s="53"/>
    </row>
    <row r="44" spans="2:7" ht="24" customHeight="1" x14ac:dyDescent="0.3">
      <c r="B44" s="71" t="s">
        <v>30</v>
      </c>
      <c r="C44" s="71" t="s">
        <v>31</v>
      </c>
      <c r="D44" s="71" t="s">
        <v>32</v>
      </c>
      <c r="E44" s="71" t="s">
        <v>17</v>
      </c>
      <c r="F44" s="71" t="s">
        <v>18</v>
      </c>
      <c r="G44" s="71" t="s">
        <v>19</v>
      </c>
    </row>
    <row r="45" spans="2:7" ht="12.75" customHeight="1" x14ac:dyDescent="0.3">
      <c r="B45" s="72" t="s">
        <v>82</v>
      </c>
      <c r="C45" s="73"/>
      <c r="D45" s="73"/>
      <c r="E45" s="73"/>
      <c r="F45" s="73"/>
      <c r="G45" s="73"/>
    </row>
    <row r="46" spans="2:7" ht="12.75" customHeight="1" x14ac:dyDescent="0.3">
      <c r="B46" s="28" t="s">
        <v>83</v>
      </c>
      <c r="C46" s="74" t="s">
        <v>15</v>
      </c>
      <c r="D46" s="75">
        <v>20000</v>
      </c>
      <c r="E46" s="74" t="s">
        <v>78</v>
      </c>
      <c r="F46" s="75">
        <v>364</v>
      </c>
      <c r="G46" s="75">
        <f>+D46*F46</f>
        <v>7280000</v>
      </c>
    </row>
    <row r="47" spans="2:7" ht="12.75" customHeight="1" x14ac:dyDescent="0.3">
      <c r="B47" s="76" t="s">
        <v>33</v>
      </c>
      <c r="C47" s="77"/>
      <c r="D47" s="29"/>
      <c r="E47" s="77"/>
      <c r="F47" s="75"/>
      <c r="G47" s="75"/>
    </row>
    <row r="48" spans="2:7" ht="12.75" customHeight="1" x14ac:dyDescent="0.3">
      <c r="B48" s="28" t="s">
        <v>96</v>
      </c>
      <c r="C48" s="74" t="s">
        <v>66</v>
      </c>
      <c r="D48" s="78">
        <v>10</v>
      </c>
      <c r="E48" s="74" t="s">
        <v>79</v>
      </c>
      <c r="F48" s="75">
        <v>49000</v>
      </c>
      <c r="G48" s="75">
        <f t="shared" ref="G48:G60" si="1">+D48*F48</f>
        <v>490000</v>
      </c>
    </row>
    <row r="49" spans="2:7" ht="12.75" customHeight="1" x14ac:dyDescent="0.3">
      <c r="B49" s="28" t="s">
        <v>107</v>
      </c>
      <c r="C49" s="74" t="s">
        <v>66</v>
      </c>
      <c r="D49" s="78">
        <v>3</v>
      </c>
      <c r="E49" s="74" t="s">
        <v>78</v>
      </c>
      <c r="F49" s="75">
        <v>40710</v>
      </c>
      <c r="G49" s="75">
        <f t="shared" si="1"/>
        <v>122130</v>
      </c>
    </row>
    <row r="50" spans="2:7" ht="12.75" customHeight="1" x14ac:dyDescent="0.3">
      <c r="B50" s="28" t="s">
        <v>97</v>
      </c>
      <c r="C50" s="74" t="s">
        <v>66</v>
      </c>
      <c r="D50" s="78">
        <v>11</v>
      </c>
      <c r="E50" s="74" t="s">
        <v>115</v>
      </c>
      <c r="F50" s="79">
        <v>16460</v>
      </c>
      <c r="G50" s="75">
        <f t="shared" si="1"/>
        <v>181060</v>
      </c>
    </row>
    <row r="51" spans="2:7" ht="12.75" customHeight="1" x14ac:dyDescent="0.3">
      <c r="B51" s="28" t="s">
        <v>98</v>
      </c>
      <c r="C51" s="74" t="s">
        <v>66</v>
      </c>
      <c r="D51" s="78">
        <v>22</v>
      </c>
      <c r="E51" s="74" t="s">
        <v>115</v>
      </c>
      <c r="F51" s="75">
        <v>57200</v>
      </c>
      <c r="G51" s="75">
        <f t="shared" si="1"/>
        <v>1258400</v>
      </c>
    </row>
    <row r="52" spans="2:7" ht="12.75" customHeight="1" x14ac:dyDescent="0.3">
      <c r="B52" s="28" t="s">
        <v>99</v>
      </c>
      <c r="C52" s="74" t="s">
        <v>66</v>
      </c>
      <c r="D52" s="78">
        <v>22</v>
      </c>
      <c r="E52" s="74" t="s">
        <v>115</v>
      </c>
      <c r="F52" s="75">
        <v>21500</v>
      </c>
      <c r="G52" s="75">
        <f t="shared" si="1"/>
        <v>473000</v>
      </c>
    </row>
    <row r="53" spans="2:7" ht="12.75" customHeight="1" x14ac:dyDescent="0.3">
      <c r="B53" s="28" t="s">
        <v>100</v>
      </c>
      <c r="C53" s="74" t="s">
        <v>66</v>
      </c>
      <c r="D53" s="78">
        <v>22</v>
      </c>
      <c r="E53" s="74" t="s">
        <v>115</v>
      </c>
      <c r="F53" s="75">
        <v>44500</v>
      </c>
      <c r="G53" s="75">
        <f t="shared" si="1"/>
        <v>979000</v>
      </c>
    </row>
    <row r="54" spans="2:7" ht="12.75" customHeight="1" x14ac:dyDescent="0.3">
      <c r="B54" s="28" t="s">
        <v>92</v>
      </c>
      <c r="C54" s="74" t="s">
        <v>66</v>
      </c>
      <c r="D54" s="78">
        <v>720</v>
      </c>
      <c r="E54" s="74" t="s">
        <v>78</v>
      </c>
      <c r="F54" s="75">
        <v>3500</v>
      </c>
      <c r="G54" s="75">
        <f t="shared" si="1"/>
        <v>2520000</v>
      </c>
    </row>
    <row r="55" spans="2:7" ht="12.75" customHeight="1" x14ac:dyDescent="0.3">
      <c r="B55" s="80" t="s">
        <v>101</v>
      </c>
      <c r="C55" s="81" t="s">
        <v>66</v>
      </c>
      <c r="D55" s="82">
        <v>20</v>
      </c>
      <c r="E55" s="74" t="s">
        <v>116</v>
      </c>
      <c r="F55" s="83">
        <v>26000</v>
      </c>
      <c r="G55" s="75">
        <f t="shared" si="1"/>
        <v>520000</v>
      </c>
    </row>
    <row r="56" spans="2:7" ht="12.75" customHeight="1" x14ac:dyDescent="0.3">
      <c r="B56" s="84" t="s">
        <v>34</v>
      </c>
      <c r="C56" s="85"/>
      <c r="D56" s="86"/>
      <c r="E56" s="85"/>
      <c r="F56" s="83"/>
      <c r="G56" s="83"/>
    </row>
    <row r="57" spans="2:7" ht="12.75" customHeight="1" x14ac:dyDescent="0.3">
      <c r="B57" s="87" t="s">
        <v>108</v>
      </c>
      <c r="C57" s="88" t="s">
        <v>69</v>
      </c>
      <c r="D57" s="89">
        <v>3</v>
      </c>
      <c r="E57" s="88" t="s">
        <v>117</v>
      </c>
      <c r="F57" s="15">
        <v>28500</v>
      </c>
      <c r="G57" s="15">
        <f>+D57*F57</f>
        <v>85500</v>
      </c>
    </row>
    <row r="58" spans="2:7" ht="13.05" customHeight="1" x14ac:dyDescent="0.3">
      <c r="B58" s="90" t="s">
        <v>123</v>
      </c>
      <c r="C58" s="91" t="s">
        <v>65</v>
      </c>
      <c r="D58" s="92">
        <v>4</v>
      </c>
      <c r="E58" s="91" t="s">
        <v>115</v>
      </c>
      <c r="F58" s="93">
        <v>48500</v>
      </c>
      <c r="G58" s="16">
        <f t="shared" si="1"/>
        <v>194000</v>
      </c>
    </row>
    <row r="59" spans="2:7" ht="13.05" customHeight="1" x14ac:dyDescent="0.3">
      <c r="B59" s="94" t="s">
        <v>84</v>
      </c>
      <c r="C59" s="13"/>
      <c r="D59" s="14"/>
      <c r="E59" s="13"/>
      <c r="F59" s="15"/>
      <c r="G59" s="75"/>
    </row>
    <row r="60" spans="2:7" ht="13.05" customHeight="1" x14ac:dyDescent="0.3">
      <c r="B60" s="87" t="s">
        <v>85</v>
      </c>
      <c r="C60" s="13" t="s">
        <v>65</v>
      </c>
      <c r="D60" s="14">
        <v>4</v>
      </c>
      <c r="E60" s="13" t="s">
        <v>115</v>
      </c>
      <c r="F60" s="15">
        <v>36890</v>
      </c>
      <c r="G60" s="75">
        <f t="shared" si="1"/>
        <v>147560</v>
      </c>
    </row>
    <row r="61" spans="2:7" ht="13.5" customHeight="1" x14ac:dyDescent="0.3">
      <c r="B61" s="9" t="s">
        <v>35</v>
      </c>
      <c r="C61" s="10"/>
      <c r="D61" s="10"/>
      <c r="E61" s="10"/>
      <c r="F61" s="11"/>
      <c r="G61" s="12">
        <f>SUM(G45:G60)</f>
        <v>14250650</v>
      </c>
    </row>
    <row r="62" spans="2:7" ht="12" customHeight="1" x14ac:dyDescent="0.3">
      <c r="B62" s="61"/>
      <c r="C62" s="62"/>
      <c r="D62" s="62"/>
      <c r="E62" s="95"/>
      <c r="F62" s="63"/>
      <c r="G62" s="63"/>
    </row>
    <row r="63" spans="2:7" ht="12" customHeight="1" x14ac:dyDescent="0.3">
      <c r="B63" s="50" t="s">
        <v>36</v>
      </c>
      <c r="C63" s="51"/>
      <c r="D63" s="52"/>
      <c r="E63" s="52"/>
      <c r="F63" s="53"/>
      <c r="G63" s="53"/>
    </row>
    <row r="64" spans="2:7" ht="24" customHeight="1" x14ac:dyDescent="0.3">
      <c r="B64" s="96" t="s">
        <v>37</v>
      </c>
      <c r="C64" s="71" t="s">
        <v>31</v>
      </c>
      <c r="D64" s="71" t="s">
        <v>32</v>
      </c>
      <c r="E64" s="96" t="s">
        <v>17</v>
      </c>
      <c r="F64" s="71" t="s">
        <v>18</v>
      </c>
      <c r="G64" s="96" t="s">
        <v>19</v>
      </c>
    </row>
    <row r="65" spans="1:244" ht="12.75" customHeight="1" x14ac:dyDescent="0.3">
      <c r="B65" s="87" t="s">
        <v>86</v>
      </c>
      <c r="C65" s="13" t="s">
        <v>87</v>
      </c>
      <c r="D65" s="14">
        <v>4</v>
      </c>
      <c r="E65" s="13" t="s">
        <v>78</v>
      </c>
      <c r="F65" s="15">
        <v>365000</v>
      </c>
      <c r="G65" s="15">
        <f>+D65*F65</f>
        <v>1460000</v>
      </c>
    </row>
    <row r="66" spans="1:244" ht="19.5" customHeight="1" x14ac:dyDescent="0.3">
      <c r="B66" s="87" t="s">
        <v>89</v>
      </c>
      <c r="C66" s="13" t="s">
        <v>90</v>
      </c>
      <c r="D66" s="14">
        <v>6</v>
      </c>
      <c r="E66" s="13" t="s">
        <v>88</v>
      </c>
      <c r="F66" s="15">
        <v>94000</v>
      </c>
      <c r="G66" s="15">
        <f t="shared" ref="G66:G67" si="2">+D66*F66</f>
        <v>564000</v>
      </c>
    </row>
    <row r="67" spans="1:244" ht="13.5" customHeight="1" x14ac:dyDescent="0.3">
      <c r="B67" s="87" t="s">
        <v>109</v>
      </c>
      <c r="C67" s="13" t="s">
        <v>110</v>
      </c>
      <c r="D67" s="14">
        <v>12</v>
      </c>
      <c r="E67" s="13" t="s">
        <v>88</v>
      </c>
      <c r="F67" s="15">
        <v>1012500</v>
      </c>
      <c r="G67" s="15">
        <f t="shared" si="2"/>
        <v>12150000</v>
      </c>
    </row>
    <row r="68" spans="1:244" ht="13.5" customHeight="1" x14ac:dyDescent="0.3">
      <c r="B68" s="87" t="s">
        <v>118</v>
      </c>
      <c r="C68" s="13" t="s">
        <v>119</v>
      </c>
      <c r="D68" s="14">
        <v>10</v>
      </c>
      <c r="E68" s="13" t="s">
        <v>78</v>
      </c>
      <c r="F68" s="15">
        <v>130900</v>
      </c>
      <c r="G68" s="15">
        <f>+D68*F68</f>
        <v>1309000</v>
      </c>
    </row>
    <row r="69" spans="1:244" s="172" customFormat="1" ht="12" customHeight="1" x14ac:dyDescent="0.3">
      <c r="A69" s="166"/>
      <c r="B69" s="167"/>
      <c r="C69" s="168"/>
      <c r="D69" s="169"/>
      <c r="E69" s="170"/>
      <c r="F69" s="171"/>
      <c r="G69" s="169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6"/>
      <c r="BY69" s="166"/>
      <c r="BZ69" s="166"/>
      <c r="CA69" s="166"/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  <c r="CM69" s="166"/>
      <c r="CN69" s="166"/>
      <c r="CO69" s="166"/>
      <c r="CP69" s="166"/>
      <c r="CQ69" s="166"/>
      <c r="CR69" s="166"/>
      <c r="CS69" s="166"/>
      <c r="CT69" s="166"/>
      <c r="CU69" s="166"/>
      <c r="CV69" s="166"/>
      <c r="CW69" s="166"/>
      <c r="CX69" s="166"/>
      <c r="CY69" s="166"/>
      <c r="CZ69" s="166"/>
      <c r="DA69" s="166"/>
      <c r="DB69" s="166"/>
      <c r="DC69" s="166"/>
      <c r="DD69" s="166"/>
      <c r="DE69" s="166"/>
      <c r="DF69" s="166"/>
      <c r="DG69" s="166"/>
      <c r="DH69" s="166"/>
      <c r="DI69" s="166"/>
      <c r="DJ69" s="166"/>
      <c r="DK69" s="166"/>
      <c r="DL69" s="166"/>
      <c r="DM69" s="166"/>
      <c r="DN69" s="166"/>
      <c r="DO69" s="166"/>
      <c r="DP69" s="166"/>
      <c r="DQ69" s="166"/>
      <c r="DR69" s="166"/>
      <c r="DS69" s="166"/>
      <c r="DT69" s="166"/>
      <c r="DU69" s="166"/>
      <c r="DV69" s="166"/>
      <c r="DW69" s="166"/>
      <c r="DX69" s="166"/>
      <c r="DY69" s="166"/>
      <c r="DZ69" s="166"/>
      <c r="EA69" s="166"/>
      <c r="EB69" s="166"/>
      <c r="EC69" s="166"/>
      <c r="ED69" s="166"/>
      <c r="EE69" s="166"/>
      <c r="EF69" s="166"/>
      <c r="EG69" s="166"/>
      <c r="EH69" s="166"/>
      <c r="EI69" s="166"/>
      <c r="EJ69" s="166"/>
      <c r="EK69" s="166"/>
      <c r="EL69" s="166"/>
      <c r="EM69" s="166"/>
      <c r="EN69" s="166"/>
      <c r="EO69" s="166"/>
      <c r="EP69" s="166"/>
      <c r="EQ69" s="166"/>
      <c r="ER69" s="166"/>
      <c r="ES69" s="166"/>
      <c r="ET69" s="166"/>
      <c r="EU69" s="166"/>
      <c r="EV69" s="166"/>
      <c r="EW69" s="166"/>
      <c r="EX69" s="166"/>
      <c r="EY69" s="166"/>
      <c r="EZ69" s="166"/>
      <c r="FA69" s="166"/>
      <c r="FB69" s="166"/>
      <c r="FC69" s="166"/>
      <c r="FD69" s="166"/>
      <c r="FE69" s="166"/>
      <c r="FF69" s="166"/>
      <c r="FG69" s="166"/>
      <c r="FH69" s="166"/>
      <c r="FI69" s="166"/>
      <c r="FJ69" s="166"/>
      <c r="FK69" s="166"/>
      <c r="FL69" s="166"/>
      <c r="FM69" s="166"/>
      <c r="FN69" s="166"/>
      <c r="FO69" s="166"/>
      <c r="FP69" s="166"/>
      <c r="FQ69" s="166"/>
      <c r="FR69" s="166"/>
      <c r="FS69" s="166"/>
      <c r="FT69" s="166"/>
      <c r="FU69" s="166"/>
      <c r="FV69" s="166"/>
      <c r="FW69" s="166"/>
      <c r="FX69" s="166"/>
      <c r="FY69" s="166"/>
      <c r="FZ69" s="166"/>
      <c r="GA69" s="166"/>
      <c r="GB69" s="166"/>
      <c r="GC69" s="166"/>
      <c r="GD69" s="166"/>
      <c r="GE69" s="166"/>
      <c r="GF69" s="166"/>
      <c r="GG69" s="166"/>
      <c r="GH69" s="166"/>
      <c r="GI69" s="166"/>
      <c r="GJ69" s="166"/>
      <c r="GK69" s="166"/>
      <c r="GL69" s="166"/>
      <c r="GM69" s="166"/>
      <c r="GN69" s="166"/>
      <c r="GO69" s="166"/>
      <c r="GP69" s="166"/>
      <c r="GQ69" s="166"/>
      <c r="GR69" s="166"/>
      <c r="GS69" s="166"/>
      <c r="GT69" s="166"/>
      <c r="GU69" s="166"/>
      <c r="GV69" s="166"/>
      <c r="GW69" s="166"/>
      <c r="GX69" s="166"/>
      <c r="GY69" s="166"/>
      <c r="GZ69" s="166"/>
      <c r="HA69" s="166"/>
      <c r="HB69" s="166"/>
      <c r="HC69" s="166"/>
      <c r="HD69" s="166"/>
      <c r="HE69" s="166"/>
      <c r="HF69" s="166"/>
      <c r="HG69" s="166"/>
      <c r="HH69" s="166"/>
      <c r="HI69" s="166"/>
      <c r="HJ69" s="166"/>
      <c r="HK69" s="166"/>
      <c r="HL69" s="166"/>
      <c r="HM69" s="166"/>
      <c r="HN69" s="166"/>
      <c r="HO69" s="166"/>
      <c r="HP69" s="166"/>
      <c r="HQ69" s="166"/>
      <c r="HR69" s="166"/>
      <c r="HS69" s="166"/>
      <c r="HT69" s="166"/>
      <c r="HU69" s="166"/>
      <c r="HV69" s="166"/>
      <c r="HW69" s="166"/>
      <c r="HX69" s="166"/>
      <c r="HY69" s="166"/>
      <c r="HZ69" s="166"/>
      <c r="IA69" s="166"/>
      <c r="IB69" s="166"/>
      <c r="IC69" s="166"/>
      <c r="ID69" s="166"/>
      <c r="IE69" s="166"/>
      <c r="IF69" s="166"/>
      <c r="IG69" s="166"/>
      <c r="IH69" s="166"/>
      <c r="II69" s="166"/>
      <c r="IJ69" s="166"/>
    </row>
    <row r="70" spans="1:244" ht="12" customHeight="1" x14ac:dyDescent="0.3">
      <c r="B70" s="97" t="s">
        <v>38</v>
      </c>
      <c r="C70" s="17"/>
      <c r="D70" s="17"/>
      <c r="E70" s="17"/>
      <c r="F70" s="18"/>
      <c r="G70" s="19">
        <f>SUM(G65:G68)</f>
        <v>15483000</v>
      </c>
    </row>
    <row r="71" spans="1:244" ht="12" customHeight="1" x14ac:dyDescent="0.3">
      <c r="B71" s="98"/>
      <c r="C71" s="98"/>
      <c r="D71" s="98"/>
      <c r="E71" s="98"/>
      <c r="F71" s="99"/>
      <c r="G71" s="99"/>
    </row>
    <row r="72" spans="1:244" ht="12" customHeight="1" x14ac:dyDescent="0.3">
      <c r="B72" s="100" t="s">
        <v>39</v>
      </c>
      <c r="C72" s="101"/>
      <c r="D72" s="101"/>
      <c r="E72" s="101"/>
      <c r="F72" s="101"/>
      <c r="G72" s="102">
        <f>G30+G41+G61+G70</f>
        <v>36713650</v>
      </c>
    </row>
    <row r="73" spans="1:244" ht="12" customHeight="1" x14ac:dyDescent="0.3">
      <c r="B73" s="103" t="s">
        <v>40</v>
      </c>
      <c r="C73" s="104"/>
      <c r="D73" s="104"/>
      <c r="E73" s="104"/>
      <c r="F73" s="104"/>
      <c r="G73" s="105">
        <f>G72*0.05</f>
        <v>1835682.5</v>
      </c>
    </row>
    <row r="74" spans="1:244" ht="12.75" customHeight="1" x14ac:dyDescent="0.3">
      <c r="B74" s="106" t="s">
        <v>41</v>
      </c>
      <c r="C74" s="107"/>
      <c r="D74" s="107"/>
      <c r="E74" s="107"/>
      <c r="F74" s="107"/>
      <c r="G74" s="108">
        <f>G73+G72</f>
        <v>38549332.5</v>
      </c>
    </row>
    <row r="75" spans="1:244" ht="12" customHeight="1" x14ac:dyDescent="0.3">
      <c r="B75" s="103" t="s">
        <v>42</v>
      </c>
      <c r="C75" s="104"/>
      <c r="D75" s="104"/>
      <c r="E75" s="104"/>
      <c r="F75" s="104"/>
      <c r="G75" s="105">
        <f>G12</f>
        <v>63000000</v>
      </c>
    </row>
    <row r="76" spans="1:244" ht="12" customHeight="1" x14ac:dyDescent="0.3">
      <c r="B76" s="109" t="s">
        <v>43</v>
      </c>
      <c r="C76" s="110"/>
      <c r="D76" s="110"/>
      <c r="E76" s="110"/>
      <c r="F76" s="110"/>
      <c r="G76" s="111">
        <f>G75-G74</f>
        <v>24450667.5</v>
      </c>
    </row>
    <row r="77" spans="1:244" ht="12" customHeight="1" x14ac:dyDescent="0.3">
      <c r="B77" s="112" t="s">
        <v>121</v>
      </c>
      <c r="C77" s="113"/>
      <c r="D77" s="113"/>
      <c r="E77" s="113"/>
      <c r="F77" s="113"/>
      <c r="G77" s="114"/>
    </row>
    <row r="78" spans="1:244" ht="12" customHeight="1" thickBot="1" x14ac:dyDescent="0.35">
      <c r="B78" s="115"/>
      <c r="C78" s="113"/>
      <c r="D78" s="113"/>
      <c r="E78" s="113"/>
      <c r="F78" s="113"/>
      <c r="G78" s="114"/>
    </row>
    <row r="79" spans="1:244" ht="12" customHeight="1" x14ac:dyDescent="0.3">
      <c r="B79" s="116" t="s">
        <v>122</v>
      </c>
      <c r="C79" s="117"/>
      <c r="D79" s="117"/>
      <c r="E79" s="118"/>
      <c r="F79" s="119"/>
      <c r="G79" s="114"/>
    </row>
    <row r="80" spans="1:244" ht="12" customHeight="1" x14ac:dyDescent="0.3">
      <c r="B80" s="120" t="s">
        <v>44</v>
      </c>
      <c r="C80" s="121"/>
      <c r="D80" s="121"/>
      <c r="E80" s="122"/>
      <c r="F80" s="123"/>
      <c r="G80" s="114"/>
    </row>
    <row r="81" spans="2:7" ht="12" customHeight="1" x14ac:dyDescent="0.3">
      <c r="B81" s="120" t="s">
        <v>91</v>
      </c>
      <c r="C81" s="121"/>
      <c r="D81" s="121"/>
      <c r="E81" s="122"/>
      <c r="F81" s="123"/>
      <c r="G81" s="114"/>
    </row>
    <row r="82" spans="2:7" ht="12" customHeight="1" x14ac:dyDescent="0.3">
      <c r="B82" s="120" t="s">
        <v>60</v>
      </c>
      <c r="C82" s="121"/>
      <c r="D82" s="121"/>
      <c r="E82" s="122"/>
      <c r="F82" s="123"/>
      <c r="G82" s="114"/>
    </row>
    <row r="83" spans="2:7" ht="12" customHeight="1" x14ac:dyDescent="0.3">
      <c r="B83" s="120" t="s">
        <v>61</v>
      </c>
      <c r="C83" s="121"/>
      <c r="D83" s="121"/>
      <c r="E83" s="122"/>
      <c r="F83" s="123"/>
      <c r="G83" s="114"/>
    </row>
    <row r="84" spans="2:7" ht="12.75" customHeight="1" x14ac:dyDescent="0.3">
      <c r="B84" s="120" t="s">
        <v>62</v>
      </c>
      <c r="C84" s="121"/>
      <c r="D84" s="121"/>
      <c r="E84" s="122"/>
      <c r="F84" s="123"/>
      <c r="G84" s="114"/>
    </row>
    <row r="85" spans="2:7" ht="12.75" customHeight="1" x14ac:dyDescent="0.3">
      <c r="B85" s="120" t="s">
        <v>63</v>
      </c>
      <c r="C85" s="121"/>
      <c r="D85" s="121"/>
      <c r="E85" s="122"/>
      <c r="F85" s="123"/>
      <c r="G85" s="114"/>
    </row>
    <row r="86" spans="2:7" ht="15" customHeight="1" x14ac:dyDescent="0.3">
      <c r="B86" s="120" t="s">
        <v>104</v>
      </c>
      <c r="C86" s="121"/>
      <c r="D86" s="121"/>
      <c r="E86" s="122"/>
      <c r="F86" s="123"/>
      <c r="G86" s="114"/>
    </row>
    <row r="87" spans="2:7" ht="12" customHeight="1" thickBot="1" x14ac:dyDescent="0.35">
      <c r="B87" s="124" t="s">
        <v>106</v>
      </c>
      <c r="C87" s="125"/>
      <c r="D87" s="125"/>
      <c r="E87" s="126"/>
      <c r="F87" s="127"/>
      <c r="G87" s="114"/>
    </row>
    <row r="88" spans="2:7" ht="12" customHeight="1" thickBot="1" x14ac:dyDescent="0.35">
      <c r="B88" s="115"/>
      <c r="C88" s="122"/>
      <c r="D88" s="122"/>
      <c r="E88" s="122"/>
      <c r="F88" s="122"/>
      <c r="G88" s="114"/>
    </row>
    <row r="89" spans="2:7" ht="12" customHeight="1" thickBot="1" x14ac:dyDescent="0.35">
      <c r="B89" s="154" t="s">
        <v>45</v>
      </c>
      <c r="C89" s="155"/>
      <c r="D89" s="128"/>
      <c r="E89" s="129"/>
      <c r="F89" s="129"/>
      <c r="G89" s="114"/>
    </row>
    <row r="90" spans="2:7" ht="12" customHeight="1" x14ac:dyDescent="0.3">
      <c r="B90" s="130" t="s">
        <v>37</v>
      </c>
      <c r="C90" s="131" t="s">
        <v>46</v>
      </c>
      <c r="D90" s="132" t="s">
        <v>47</v>
      </c>
      <c r="E90" s="129"/>
      <c r="F90" s="129"/>
      <c r="G90" s="114"/>
    </row>
    <row r="91" spans="2:7" ht="12" customHeight="1" x14ac:dyDescent="0.3">
      <c r="B91" s="133" t="s">
        <v>48</v>
      </c>
      <c r="C91" s="134">
        <f>+G30</f>
        <v>6750000</v>
      </c>
      <c r="D91" s="135">
        <f>(C91/C97)</f>
        <v>0.17510030815708677</v>
      </c>
      <c r="E91" s="129"/>
      <c r="F91" s="129"/>
      <c r="G91" s="114"/>
    </row>
    <row r="92" spans="2:7" ht="12" customHeight="1" x14ac:dyDescent="0.3">
      <c r="B92" s="133" t="s">
        <v>49</v>
      </c>
      <c r="C92" s="136">
        <v>0</v>
      </c>
      <c r="D92" s="135">
        <v>0</v>
      </c>
      <c r="E92" s="129"/>
      <c r="F92" s="129"/>
      <c r="G92" s="114"/>
    </row>
    <row r="93" spans="2:7" ht="12.75" customHeight="1" x14ac:dyDescent="0.3">
      <c r="B93" s="133" t="s">
        <v>50</v>
      </c>
      <c r="C93" s="134">
        <f>+G41</f>
        <v>230000</v>
      </c>
      <c r="D93" s="135">
        <f>(C93/C97)</f>
        <v>5.9663808705377715E-3</v>
      </c>
      <c r="E93" s="129"/>
      <c r="F93" s="129"/>
      <c r="G93" s="114"/>
    </row>
    <row r="94" spans="2:7" ht="12" customHeight="1" x14ac:dyDescent="0.3">
      <c r="B94" s="133" t="s">
        <v>30</v>
      </c>
      <c r="C94" s="134">
        <f>+G61</f>
        <v>14250650</v>
      </c>
      <c r="D94" s="135">
        <f>(C94/C97)</f>
        <v>0.36967306762056129</v>
      </c>
      <c r="E94" s="129"/>
      <c r="F94" s="129"/>
      <c r="G94" s="114"/>
    </row>
    <row r="95" spans="2:7" ht="12.75" customHeight="1" x14ac:dyDescent="0.3">
      <c r="B95" s="133" t="s">
        <v>51</v>
      </c>
      <c r="C95" s="137">
        <f>+G70</f>
        <v>15483000</v>
      </c>
      <c r="D95" s="135">
        <f>(C95/C97)</f>
        <v>0.40164119573276658</v>
      </c>
      <c r="E95" s="138"/>
      <c r="F95" s="138"/>
      <c r="G95" s="114"/>
    </row>
    <row r="96" spans="2:7" ht="12" customHeight="1" x14ac:dyDescent="0.3">
      <c r="B96" s="133" t="s">
        <v>52</v>
      </c>
      <c r="C96" s="137">
        <f>+G73</f>
        <v>1835682.5</v>
      </c>
      <c r="D96" s="135">
        <f>(C96/C97)</f>
        <v>4.7619047619047616E-2</v>
      </c>
      <c r="E96" s="138"/>
      <c r="F96" s="138"/>
      <c r="G96" s="114"/>
    </row>
    <row r="97" spans="2:7" ht="12" customHeight="1" thickBot="1" x14ac:dyDescent="0.35">
      <c r="B97" s="139" t="s">
        <v>53</v>
      </c>
      <c r="C97" s="140">
        <f>SUM(C91:C96)</f>
        <v>38549332.5</v>
      </c>
      <c r="D97" s="141">
        <f>SUM(D91:D96)</f>
        <v>1</v>
      </c>
      <c r="E97" s="138"/>
      <c r="F97" s="138"/>
      <c r="G97" s="114"/>
    </row>
    <row r="98" spans="2:7" ht="12.75" customHeight="1" x14ac:dyDescent="0.3">
      <c r="B98" s="115"/>
      <c r="C98" s="113"/>
      <c r="D98" s="113"/>
      <c r="E98" s="113"/>
      <c r="F98" s="113"/>
      <c r="G98" s="114"/>
    </row>
    <row r="99" spans="2:7" ht="15.6" customHeight="1" thickBot="1" x14ac:dyDescent="0.35">
      <c r="B99" s="142"/>
      <c r="C99" s="113"/>
      <c r="D99" s="113"/>
      <c r="E99" s="113"/>
      <c r="F99" s="113"/>
      <c r="G99" s="114"/>
    </row>
    <row r="100" spans="2:7" ht="11.25" customHeight="1" thickBot="1" x14ac:dyDescent="0.35">
      <c r="B100" s="143"/>
      <c r="C100" s="144" t="s">
        <v>93</v>
      </c>
      <c r="D100" s="145"/>
      <c r="E100" s="146"/>
      <c r="F100" s="138"/>
      <c r="G100" s="114"/>
    </row>
    <row r="101" spans="2:7" ht="11.25" customHeight="1" x14ac:dyDescent="0.3">
      <c r="B101" s="147" t="s">
        <v>94</v>
      </c>
      <c r="C101" s="148">
        <f>+E101*(1-0.3)</f>
        <v>31499.999999999996</v>
      </c>
      <c r="D101" s="148">
        <f>+E101*(1-0.2)</f>
        <v>36000</v>
      </c>
      <c r="E101" s="149">
        <f>+G9</f>
        <v>45000</v>
      </c>
      <c r="F101" s="150"/>
      <c r="G101" s="151"/>
    </row>
    <row r="102" spans="2:7" ht="11.25" customHeight="1" thickBot="1" x14ac:dyDescent="0.35">
      <c r="B102" s="139" t="s">
        <v>95</v>
      </c>
      <c r="C102" s="140">
        <f>(G74/C101)</f>
        <v>1223.7883333333334</v>
      </c>
      <c r="D102" s="140">
        <f>(G74/D101)</f>
        <v>1070.8147916666667</v>
      </c>
      <c r="E102" s="152">
        <f>(G74/E101)</f>
        <v>856.65183333333334</v>
      </c>
      <c r="F102" s="150"/>
      <c r="G102" s="151"/>
    </row>
    <row r="103" spans="2:7" ht="11.25" customHeight="1" x14ac:dyDescent="0.3">
      <c r="B103" s="153" t="s">
        <v>54</v>
      </c>
      <c r="C103" s="122"/>
      <c r="D103" s="122"/>
      <c r="E103" s="122"/>
      <c r="F103" s="122"/>
      <c r="G103" s="1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2022-01-10T18:06:32Z</cp:lastPrinted>
  <dcterms:created xsi:type="dcterms:W3CDTF">2020-11-27T12:49:26Z</dcterms:created>
  <dcterms:modified xsi:type="dcterms:W3CDTF">2022-07-12T17:11:02Z</dcterms:modified>
</cp:coreProperties>
</file>