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12"/>
  <workbookPr/>
  <mc:AlternateContent xmlns:mc="http://schemas.openxmlformats.org/markup-compatibility/2006">
    <mc:Choice Requires="x15">
      <x15ac:absPath xmlns:x15ac="http://schemas.microsoft.com/office/spreadsheetml/2010/11/ac" url="D:\TempUserProfiles\NetworkService\AppData\Local\Packages\oice_16_974fa576_32c1d314_cb7\AC\Temp\"/>
    </mc:Choice>
  </mc:AlternateContent>
  <xr:revisionPtr revIDLastSave="18" documentId="8_{156FD68D-B2B2-4618-B885-BD715F5F8E37}" xr6:coauthVersionLast="47" xr6:coauthVersionMax="47" xr10:uidLastSave="{41CC37B3-AC2D-4B95-B8C0-735DBCBDD64F}"/>
  <bookViews>
    <workbookView xWindow="-60" yWindow="-60" windowWidth="15480" windowHeight="11640" xr2:uid="{00000000-000D-0000-FFFF-FFFF00000000}"/>
  </bookViews>
  <sheets>
    <sheet name="Hoja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92" i="1" l="1"/>
  <c r="G72" i="1"/>
  <c r="C95" i="1" s="1"/>
  <c r="G44" i="1"/>
  <c r="G42" i="1"/>
  <c r="G41" i="1"/>
  <c r="G40" i="1"/>
  <c r="G45" i="1"/>
  <c r="C93" i="1" s="1"/>
  <c r="G65" i="1"/>
  <c r="G63" i="1"/>
  <c r="G61" i="1"/>
  <c r="G60" i="1"/>
  <c r="G58" i="1"/>
  <c r="G57" i="1"/>
  <c r="G56" i="1"/>
  <c r="D54" i="1"/>
  <c r="G54" i="1"/>
  <c r="G53" i="1"/>
  <c r="G52" i="1"/>
  <c r="G50" i="1"/>
  <c r="G66" i="1"/>
  <c r="C94" i="1" s="1"/>
  <c r="G30" i="1"/>
  <c r="G29" i="1"/>
  <c r="G28" i="1"/>
  <c r="G27" i="1"/>
  <c r="G26" i="1"/>
  <c r="G25" i="1"/>
  <c r="G24" i="1"/>
  <c r="G23" i="1"/>
  <c r="G22" i="1"/>
  <c r="G21" i="1"/>
  <c r="G31" i="1"/>
  <c r="C91" i="1" s="1"/>
  <c r="G12" i="1"/>
  <c r="G77" i="1"/>
  <c r="G74" i="1"/>
  <c r="G75" i="1"/>
  <c r="C96" i="1" s="1"/>
  <c r="G76" i="1"/>
  <c r="D102" i="1"/>
  <c r="E102" i="1"/>
  <c r="C102" i="1"/>
  <c r="G78" i="1"/>
  <c r="C97" i="1" l="1"/>
  <c r="D96" i="1"/>
  <c r="D93" i="1" l="1"/>
  <c r="D91" i="1"/>
  <c r="D94" i="1"/>
  <c r="D95" i="1"/>
  <c r="D97" i="1" l="1"/>
</calcChain>
</file>

<file path=xl/sharedStrings.xml><?xml version="1.0" encoding="utf-8"?>
<sst xmlns="http://schemas.openxmlformats.org/spreadsheetml/2006/main" count="177" uniqueCount="120">
  <si>
    <t>RUBRO O CULTIVO</t>
  </si>
  <si>
    <t>PIMENTON</t>
  </si>
  <si>
    <t>RENDIMIENTO (caja/ha)</t>
  </si>
  <si>
    <t>VARIEDAD</t>
  </si>
  <si>
    <t>CUATRO CASCOS ROJO</t>
  </si>
  <si>
    <t>Fecha Estimada precio venta</t>
  </si>
  <si>
    <t>Feb-Mar</t>
  </si>
  <si>
    <t>NIVEL TECNOLÓGICO</t>
  </si>
  <si>
    <t>ALTO</t>
  </si>
  <si>
    <t>PRECIO ESPERADO ($/caja)</t>
  </si>
  <si>
    <t>REGIÓN</t>
  </si>
  <si>
    <t>COQUIMBO</t>
  </si>
  <si>
    <t>INGRESO ESPERADO, C. IVA($)</t>
  </si>
  <si>
    <t>ÁREA</t>
  </si>
  <si>
    <t>LA SERENA</t>
  </si>
  <si>
    <t>DESTINO DE PRODUCCIÓN</t>
  </si>
  <si>
    <t>Mercado interno</t>
  </si>
  <si>
    <t>COMUNA/LOCALIDAD</t>
  </si>
  <si>
    <t>COQUIMBO-LA SERENA</t>
  </si>
  <si>
    <t>FECHA DE COSECHA</t>
  </si>
  <si>
    <t>FECHA PRECIO INSUMOS</t>
  </si>
  <si>
    <t>CONTINGENCIA</t>
  </si>
  <si>
    <t>Sequia</t>
  </si>
  <si>
    <t>COSTOS DIRECTIVOS DE PRODUCCIÓN POR HECTÁREA (INCLUYE IVA)</t>
  </si>
  <si>
    <t>MANO DE OBRA</t>
  </si>
  <si>
    <t>LABORES</t>
  </si>
  <si>
    <t>UNIDAD</t>
  </si>
  <si>
    <t>N° JORNADAS</t>
  </si>
  <si>
    <t>ÉPOCA</t>
  </si>
  <si>
    <t>PRECIO UNITARIO ($)</t>
  </si>
  <si>
    <t>SUB TOTAL ($)</t>
  </si>
  <si>
    <t>Limpiar</t>
  </si>
  <si>
    <t>JH</t>
  </si>
  <si>
    <t>Octubre</t>
  </si>
  <si>
    <t>Instalacion de lineas riego (goteo)</t>
  </si>
  <si>
    <t>Transplante</t>
  </si>
  <si>
    <t>Limpia manual y azadon</t>
  </si>
  <si>
    <t>Noviembre</t>
  </si>
  <si>
    <t xml:space="preserve">Aplicación fitosanitaria </t>
  </si>
  <si>
    <t>Oct-Ene</t>
  </si>
  <si>
    <t>Pasar cultivador</t>
  </si>
  <si>
    <t>Diciembre</t>
  </si>
  <si>
    <t>Segunda limpia manual y azadon</t>
  </si>
  <si>
    <t>Enero</t>
  </si>
  <si>
    <t>Riego (operación riego y azadon)</t>
  </si>
  <si>
    <t>Acarreo de insumos e implementos</t>
  </si>
  <si>
    <t>Cosecha</t>
  </si>
  <si>
    <t>Ene-Feb</t>
  </si>
  <si>
    <t>Subtotal Jornadas Hombre</t>
  </si>
  <si>
    <t>JORNADAS ANIMAL</t>
  </si>
  <si>
    <t>Subtotal Jornadas Animal</t>
  </si>
  <si>
    <t>MAQUINARIA</t>
  </si>
  <si>
    <t>N° HORAS</t>
  </si>
  <si>
    <t xml:space="preserve">Aradura </t>
  </si>
  <si>
    <t>JM</t>
  </si>
  <si>
    <t xml:space="preserve">Rastraje </t>
  </si>
  <si>
    <t>Melgadura</t>
  </si>
  <si>
    <t>Aplicaciones de pesticidas</t>
  </si>
  <si>
    <t>Nov-Ene</t>
  </si>
  <si>
    <t xml:space="preserve">Cultivadora </t>
  </si>
  <si>
    <t>Subtotal Costo Maquinaria</t>
  </si>
  <si>
    <t>INSUMOS</t>
  </si>
  <si>
    <t>UNIDAD (Kg/l/u</t>
  </si>
  <si>
    <t>CANTIDAD (kg/I/u)</t>
  </si>
  <si>
    <t>SUBTOTAL ($)</t>
  </si>
  <si>
    <t>PLANTAS</t>
  </si>
  <si>
    <t>Plantas</t>
  </si>
  <si>
    <t>Un</t>
  </si>
  <si>
    <t>FERTILIZANTES</t>
  </si>
  <si>
    <t>Fosfato monopotasico</t>
  </si>
  <si>
    <t>Kg</t>
  </si>
  <si>
    <t>Urea</t>
  </si>
  <si>
    <t>25 Kg</t>
  </si>
  <si>
    <t>Nitrato de Potasio</t>
  </si>
  <si>
    <t>FUNGICIDAS</t>
  </si>
  <si>
    <t>POLYBEN 50 WP</t>
  </si>
  <si>
    <t>Lt</t>
  </si>
  <si>
    <t>Nov-Dic</t>
  </si>
  <si>
    <t>RIDOMIL GOLD MZ 68 WG</t>
  </si>
  <si>
    <t>MYCOSTOP 24 EC</t>
  </si>
  <si>
    <t>Oct-Nov</t>
  </si>
  <si>
    <t>HERBICIDAS</t>
  </si>
  <si>
    <t>Herbadox</t>
  </si>
  <si>
    <t xml:space="preserve">Farmon </t>
  </si>
  <si>
    <t>INSECTICIDAS</t>
  </si>
  <si>
    <t>Karate</t>
  </si>
  <si>
    <t>OTROS</t>
  </si>
  <si>
    <t xml:space="preserve">Break </t>
  </si>
  <si>
    <t>Subtotal Insumos</t>
  </si>
  <si>
    <t xml:space="preserve">   OTROS</t>
  </si>
  <si>
    <t>ITEM</t>
  </si>
  <si>
    <t>Subtotal Otros</t>
  </si>
  <si>
    <t xml:space="preserve">       TOTAL COSTOS  DIRECTOS</t>
  </si>
  <si>
    <t xml:space="preserve">       MÁS IMPREVISTOS (5%)</t>
  </si>
  <si>
    <t xml:space="preserve">       TOTAL COSTOS</t>
  </si>
  <si>
    <t xml:space="preserve">       INGRESOS ESPERADOS</t>
  </si>
  <si>
    <t xml:space="preserve">       RESULTADO ECÓNOMICOS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</si>
  <si>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</si>
  <si>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</si>
  <si>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</si>
  <si>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</si>
  <si>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</si>
  <si>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</si>
  <si>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</si>
  <si>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</si>
  <si>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</si>
  <si>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Item</t>
  </si>
  <si>
    <t>$/hà</t>
  </si>
  <si>
    <t>%</t>
  </si>
  <si>
    <t>Mano de obra</t>
  </si>
  <si>
    <t>Jornada Animal</t>
  </si>
  <si>
    <t>Maquinaria</t>
  </si>
  <si>
    <t>Insumos</t>
  </si>
  <si>
    <t>Otros</t>
  </si>
  <si>
    <t>Imprevistos</t>
  </si>
  <si>
    <t>COSTO TOTAL/hà.</t>
  </si>
  <si>
    <t>ESCENARIOS COSTO UNITARIO  ($/caja)</t>
  </si>
  <si>
    <t>Rendimiento (caja/hà)</t>
  </si>
  <si>
    <t>Costo unitario ($/caja)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</si>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</sst>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 * #,##0_ ;_ * \-#,##0_ ;_ * &quot;-&quot;_ ;_ @_ "/>
    <numFmt numFmtId="165" formatCode="_ &quot;$&quot;* #,##0.00_ ;_ &quot;$&quot;* \-#,##0.00_ ;_ &quot;$&quot;* &quot;-&quot;??_ ;_ @_ "/>
    <numFmt numFmtId="166" formatCode="_-&quot;$&quot;\ * #,##0_-;\-&quot;$&quot;\ * #,##0_-;_-&quot;$&quot;\ * &quot;-&quot;??_-;_-@_-"/>
    <numFmt numFmtId="167" formatCode="&quot; &quot;* #,##0&quot; &quot;;&quot; &quot;* &quot;-&quot;#,##0&quot; &quot;;&quot; &quot;* &quot;- &quot;"/>
  </numFmts>
  <fonts count="18">
    <font>
      <sz val="11"/>
      <color theme="1"/>
      <name val="Calibri"/>
      <family val="2"/>
      <scheme val="minor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9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7"/>
      <color theme="0"/>
      <name val="Calibri"/>
      <family val="2"/>
    </font>
    <font>
      <sz val="7"/>
      <color theme="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rgb="FF0099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2" tint="-9.9978637043366805E-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</borders>
  <cellStyleXfs count="3">
    <xf numFmtId="0" fontId="0" fillId="0" borderId="0"/>
    <xf numFmtId="164" fontId="8" fillId="0" borderId="0" applyFont="0" applyFill="0" applyBorder="0" applyAlignment="0" applyProtection="0"/>
    <xf numFmtId="165" fontId="8" fillId="0" borderId="0" applyFont="0" applyFill="0" applyBorder="0" applyAlignment="0" applyProtection="0"/>
  </cellStyleXfs>
  <cellXfs count="99">
    <xf numFmtId="0" fontId="0" fillId="0" borderId="0" xfId="0"/>
    <xf numFmtId="0" fontId="11" fillId="3" borderId="1" xfId="0" applyFont="1" applyFill="1" applyBorder="1" applyAlignment="1">
      <alignment vertical="center" wrapText="1"/>
    </xf>
    <xf numFmtId="3" fontId="12" fillId="0" borderId="1" xfId="0" applyNumberFormat="1" applyFont="1" applyBorder="1" applyAlignment="1">
      <alignment horizontal="right"/>
    </xf>
    <xf numFmtId="0" fontId="13" fillId="0" borderId="1" xfId="0" applyFont="1" applyBorder="1" applyAlignment="1">
      <alignment vertical="center" wrapText="1"/>
    </xf>
    <xf numFmtId="0" fontId="12" fillId="0" borderId="1" xfId="0" applyFont="1" applyBorder="1"/>
    <xf numFmtId="17" fontId="12" fillId="0" borderId="1" xfId="0" applyNumberFormat="1" applyFont="1" applyBorder="1" applyAlignment="1">
      <alignment horizontal="right"/>
    </xf>
    <xf numFmtId="166" fontId="12" fillId="0" borderId="1" xfId="2" applyNumberFormat="1" applyFont="1" applyBorder="1"/>
    <xf numFmtId="166" fontId="12" fillId="4" borderId="1" xfId="2" applyNumberFormat="1" applyFont="1" applyFill="1" applyBorder="1" applyAlignment="1">
      <alignment horizontal="right"/>
    </xf>
    <xf numFmtId="166" fontId="12" fillId="0" borderId="1" xfId="2" applyNumberFormat="1" applyFont="1" applyBorder="1" applyAlignment="1">
      <alignment horizontal="right"/>
    </xf>
    <xf numFmtId="0" fontId="13" fillId="0" borderId="1" xfId="0" applyFont="1" applyBorder="1" applyAlignment="1">
      <alignment horizontal="left" vertical="center" wrapText="1"/>
    </xf>
    <xf numFmtId="0" fontId="13" fillId="0" borderId="0" xfId="0" applyFont="1"/>
    <xf numFmtId="166" fontId="8" fillId="0" borderId="0" xfId="2" applyNumberFormat="1" applyFont="1" applyBorder="1"/>
    <xf numFmtId="166" fontId="13" fillId="0" borderId="0" xfId="2" applyNumberFormat="1" applyFont="1" applyBorder="1"/>
    <xf numFmtId="0" fontId="11" fillId="5" borderId="0" xfId="0" applyFont="1" applyFill="1" applyAlignment="1">
      <alignment vertical="center" wrapText="1"/>
    </xf>
    <xf numFmtId="0" fontId="11" fillId="3" borderId="1" xfId="0" applyFont="1" applyFill="1" applyBorder="1" applyAlignment="1">
      <alignment horizontal="center"/>
    </xf>
    <xf numFmtId="166" fontId="11" fillId="3" borderId="1" xfId="2" applyNumberFormat="1" applyFont="1" applyFill="1" applyBorder="1" applyAlignment="1">
      <alignment horizontal="center" wrapText="1"/>
    </xf>
    <xf numFmtId="166" fontId="11" fillId="3" borderId="1" xfId="2" applyNumberFormat="1" applyFont="1" applyFill="1" applyBorder="1" applyAlignment="1">
      <alignment horizontal="center"/>
    </xf>
    <xf numFmtId="0" fontId="12" fillId="0" borderId="1" xfId="0" applyFont="1" applyBorder="1" applyAlignment="1">
      <alignment horizontal="center"/>
    </xf>
    <xf numFmtId="166" fontId="8" fillId="0" borderId="1" xfId="2" applyNumberFormat="1" applyFont="1" applyBorder="1"/>
    <xf numFmtId="0" fontId="13" fillId="0" borderId="1" xfId="0" applyFont="1" applyBorder="1"/>
    <xf numFmtId="0" fontId="9" fillId="3" borderId="1" xfId="0" applyFont="1" applyFill="1" applyBorder="1"/>
    <xf numFmtId="0" fontId="0" fillId="3" borderId="1" xfId="0" applyFill="1" applyBorder="1"/>
    <xf numFmtId="166" fontId="8" fillId="3" borderId="1" xfId="2" applyNumberFormat="1" applyFont="1" applyFill="1" applyBorder="1"/>
    <xf numFmtId="166" fontId="9" fillId="3" borderId="1" xfId="2" applyNumberFormat="1" applyFont="1" applyFill="1" applyBorder="1"/>
    <xf numFmtId="0" fontId="14" fillId="3" borderId="1" xfId="0" applyFont="1" applyFill="1" applyBorder="1" applyAlignment="1">
      <alignment horizontal="center"/>
    </xf>
    <xf numFmtId="0" fontId="15" fillId="0" borderId="1" xfId="0" applyFont="1" applyBorder="1" applyAlignment="1">
      <alignment horizontal="left"/>
    </xf>
    <xf numFmtId="0" fontId="0" fillId="0" borderId="1" xfId="0" applyBorder="1" applyAlignment="1">
      <alignment horizontal="center"/>
    </xf>
    <xf numFmtId="0" fontId="13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13" fillId="0" borderId="1" xfId="0" applyFont="1" applyBorder="1" applyAlignment="1">
      <alignment horizontal="center"/>
    </xf>
    <xf numFmtId="0" fontId="0" fillId="4" borderId="1" xfId="0" applyFill="1" applyBorder="1"/>
    <xf numFmtId="166" fontId="8" fillId="4" borderId="1" xfId="2" applyNumberFormat="1" applyFont="1" applyFill="1" applyBorder="1"/>
    <xf numFmtId="166" fontId="10" fillId="4" borderId="1" xfId="2" applyNumberFormat="1" applyFont="1" applyFill="1" applyBorder="1" applyAlignment="1">
      <alignment horizontal="right"/>
    </xf>
    <xf numFmtId="0" fontId="13" fillId="4" borderId="1" xfId="0" applyFont="1" applyFill="1" applyBorder="1" applyAlignment="1">
      <alignment horizontal="center"/>
    </xf>
    <xf numFmtId="166" fontId="13" fillId="0" borderId="1" xfId="2" applyNumberFormat="1" applyFont="1" applyBorder="1"/>
    <xf numFmtId="166" fontId="14" fillId="3" borderId="1" xfId="2" applyNumberFormat="1" applyFont="1" applyFill="1" applyBorder="1" applyAlignment="1">
      <alignment horizontal="center"/>
    </xf>
    <xf numFmtId="0" fontId="0" fillId="0" borderId="1" xfId="0" applyBorder="1"/>
    <xf numFmtId="0" fontId="9" fillId="5" borderId="0" xfId="0" applyFont="1" applyFill="1"/>
    <xf numFmtId="3" fontId="9" fillId="5" borderId="0" xfId="0" applyNumberFormat="1" applyFont="1" applyFill="1"/>
    <xf numFmtId="0" fontId="9" fillId="3" borderId="0" xfId="0" applyFont="1" applyFill="1" applyAlignment="1">
      <alignment horizontal="left"/>
    </xf>
    <xf numFmtId="0" fontId="0" fillId="3" borderId="0" xfId="0" applyFill="1"/>
    <xf numFmtId="3" fontId="9" fillId="3" borderId="0" xfId="0" applyNumberFormat="1" applyFont="1" applyFill="1"/>
    <xf numFmtId="0" fontId="11" fillId="5" borderId="0" xfId="0" applyFont="1" applyFill="1"/>
    <xf numFmtId="3" fontId="11" fillId="5" borderId="0" xfId="0" applyNumberFormat="1" applyFont="1" applyFill="1"/>
    <xf numFmtId="0" fontId="11" fillId="3" borderId="0" xfId="0" applyFont="1" applyFill="1"/>
    <xf numFmtId="3" fontId="9" fillId="3" borderId="0" xfId="0" applyNumberFormat="1" applyFont="1" applyFill="1" applyAlignment="1">
      <alignment horizontal="right"/>
    </xf>
    <xf numFmtId="49" fontId="0" fillId="2" borderId="0" xfId="0" applyNumberFormat="1" applyFill="1" applyAlignment="1">
      <alignment vertical="center"/>
    </xf>
    <xf numFmtId="0" fontId="3" fillId="2" borderId="0" xfId="0" applyFont="1" applyFill="1" applyAlignment="1">
      <alignment vertical="center"/>
    </xf>
    <xf numFmtId="0" fontId="0" fillId="4" borderId="0" xfId="0" applyFill="1"/>
    <xf numFmtId="0" fontId="0" fillId="2" borderId="0" xfId="0" applyFill="1" applyAlignment="1">
      <alignment vertical="center"/>
    </xf>
    <xf numFmtId="49" fontId="4" fillId="2" borderId="2" xfId="0" applyNumberFormat="1" applyFont="1" applyFill="1" applyBorder="1" applyAlignment="1">
      <alignment vertical="center"/>
    </xf>
    <xf numFmtId="0" fontId="6" fillId="2" borderId="3" xfId="0" applyFont="1" applyFill="1" applyBorder="1"/>
    <xf numFmtId="0" fontId="6" fillId="2" borderId="4" xfId="0" applyFont="1" applyFill="1" applyBorder="1"/>
    <xf numFmtId="49" fontId="6" fillId="2" borderId="5" xfId="0" applyNumberFormat="1" applyFont="1" applyFill="1" applyBorder="1" applyAlignment="1">
      <alignment vertical="center"/>
    </xf>
    <xf numFmtId="0" fontId="6" fillId="2" borderId="0" xfId="0" applyFont="1" applyFill="1"/>
    <xf numFmtId="0" fontId="6" fillId="2" borderId="6" xfId="0" applyFont="1" applyFill="1" applyBorder="1"/>
    <xf numFmtId="49" fontId="6" fillId="2" borderId="7" xfId="0" applyNumberFormat="1" applyFont="1" applyFill="1" applyBorder="1" applyAlignment="1">
      <alignment vertical="center"/>
    </xf>
    <xf numFmtId="0" fontId="6" fillId="2" borderId="8" xfId="0" applyFont="1" applyFill="1" applyBorder="1"/>
    <xf numFmtId="0" fontId="6" fillId="2" borderId="9" xfId="0" applyFont="1" applyFill="1" applyBorder="1"/>
    <xf numFmtId="0" fontId="6" fillId="2" borderId="0" xfId="0" applyFont="1" applyFill="1" applyAlignment="1">
      <alignment vertical="center"/>
    </xf>
    <xf numFmtId="49" fontId="16" fillId="5" borderId="10" xfId="0" applyNumberFormat="1" applyFont="1" applyFill="1" applyBorder="1" applyAlignment="1">
      <alignment vertical="center"/>
    </xf>
    <xf numFmtId="49" fontId="16" fillId="5" borderId="11" xfId="0" applyNumberFormat="1" applyFont="1" applyFill="1" applyBorder="1" applyAlignment="1">
      <alignment vertical="center"/>
    </xf>
    <xf numFmtId="0" fontId="17" fillId="5" borderId="12" xfId="0" applyFont="1" applyFill="1" applyBorder="1"/>
    <xf numFmtId="0" fontId="6" fillId="4" borderId="0" xfId="0" applyFont="1" applyFill="1"/>
    <xf numFmtId="49" fontId="4" fillId="6" borderId="13" xfId="0" applyNumberFormat="1" applyFont="1" applyFill="1" applyBorder="1" applyAlignment="1">
      <alignment vertical="center"/>
    </xf>
    <xf numFmtId="49" fontId="4" fillId="2" borderId="14" xfId="0" applyNumberFormat="1" applyFont="1" applyFill="1" applyBorder="1" applyAlignment="1">
      <alignment vertical="center"/>
    </xf>
    <xf numFmtId="3" fontId="4" fillId="2" borderId="15" xfId="0" applyNumberFormat="1" applyFont="1" applyFill="1" applyBorder="1" applyAlignment="1">
      <alignment vertical="center"/>
    </xf>
    <xf numFmtId="9" fontId="6" fillId="2" borderId="16" xfId="0" applyNumberFormat="1" applyFont="1" applyFill="1" applyBorder="1"/>
    <xf numFmtId="167" fontId="4" fillId="2" borderId="15" xfId="0" applyNumberFormat="1" applyFont="1" applyFill="1" applyBorder="1" applyAlignment="1">
      <alignment vertical="center"/>
    </xf>
    <xf numFmtId="0" fontId="3" fillId="4" borderId="0" xfId="0" applyFont="1" applyFill="1" applyAlignment="1">
      <alignment vertical="center"/>
    </xf>
    <xf numFmtId="49" fontId="4" fillId="6" borderId="17" xfId="0" applyNumberFormat="1" applyFont="1" applyFill="1" applyBorder="1" applyAlignment="1">
      <alignment vertical="center"/>
    </xf>
    <xf numFmtId="167" fontId="4" fillId="6" borderId="18" xfId="0" applyNumberFormat="1" applyFont="1" applyFill="1" applyBorder="1" applyAlignment="1">
      <alignment vertical="center"/>
    </xf>
    <xf numFmtId="9" fontId="4" fillId="6" borderId="19" xfId="0" applyNumberFormat="1" applyFont="1" applyFill="1" applyBorder="1" applyAlignment="1">
      <alignment vertical="center"/>
    </xf>
    <xf numFmtId="0" fontId="7" fillId="2" borderId="0" xfId="0" applyFont="1" applyFill="1" applyAlignment="1">
      <alignment vertical="center"/>
    </xf>
    <xf numFmtId="0" fontId="16" fillId="5" borderId="10" xfId="0" applyFont="1" applyFill="1" applyBorder="1" applyAlignment="1">
      <alignment vertical="center"/>
    </xf>
    <xf numFmtId="0" fontId="16" fillId="5" borderId="11" xfId="0" applyFont="1" applyFill="1" applyBorder="1" applyAlignment="1">
      <alignment vertical="center"/>
    </xf>
    <xf numFmtId="0" fontId="16" fillId="5" borderId="12" xfId="0" applyFont="1" applyFill="1" applyBorder="1" applyAlignment="1">
      <alignment vertical="center"/>
    </xf>
    <xf numFmtId="49" fontId="4" fillId="6" borderId="20" xfId="0" applyNumberFormat="1" applyFont="1" applyFill="1" applyBorder="1" applyAlignment="1">
      <alignment vertical="center"/>
    </xf>
    <xf numFmtId="0" fontId="4" fillId="4" borderId="0" xfId="0" applyFont="1" applyFill="1" applyAlignment="1">
      <alignment vertical="center"/>
    </xf>
    <xf numFmtId="49" fontId="6" fillId="2" borderId="0" xfId="0" applyNumberFormat="1" applyFont="1" applyFill="1" applyAlignment="1">
      <alignment vertical="center"/>
    </xf>
    <xf numFmtId="0" fontId="11" fillId="4" borderId="1" xfId="0" applyFont="1" applyFill="1" applyBorder="1" applyAlignment="1">
      <alignment horizontal="center"/>
    </xf>
    <xf numFmtId="166" fontId="11" fillId="4" borderId="1" xfId="2" applyNumberFormat="1" applyFont="1" applyFill="1" applyBorder="1" applyAlignment="1">
      <alignment horizontal="center" wrapText="1"/>
    </xf>
    <xf numFmtId="166" fontId="11" fillId="4" borderId="1" xfId="2" applyNumberFormat="1" applyFont="1" applyFill="1" applyBorder="1" applyAlignment="1">
      <alignment horizontal="center"/>
    </xf>
    <xf numFmtId="0" fontId="9" fillId="4" borderId="0" xfId="0" applyFont="1" applyFill="1"/>
    <xf numFmtId="166" fontId="8" fillId="4" borderId="0" xfId="2" applyNumberFormat="1" applyFont="1" applyFill="1" applyBorder="1"/>
    <xf numFmtId="166" fontId="9" fillId="4" borderId="0" xfId="2" applyNumberFormat="1" applyFont="1" applyFill="1" applyBorder="1"/>
    <xf numFmtId="49" fontId="4" fillId="6" borderId="21" xfId="0" applyNumberFormat="1" applyFont="1" applyFill="1" applyBorder="1" applyAlignment="1">
      <alignment horizontal="center" vertical="center"/>
    </xf>
    <xf numFmtId="49" fontId="6" fillId="6" borderId="22" xfId="0" applyNumberFormat="1" applyFont="1" applyFill="1" applyBorder="1" applyAlignment="1">
      <alignment horizontal="center"/>
    </xf>
    <xf numFmtId="164" fontId="4" fillId="6" borderId="23" xfId="1" applyFont="1" applyFill="1" applyBorder="1" applyAlignment="1">
      <alignment vertical="center"/>
    </xf>
    <xf numFmtId="164" fontId="4" fillId="6" borderId="24" xfId="1" applyFont="1" applyFill="1" applyBorder="1" applyAlignment="1">
      <alignment vertical="center"/>
    </xf>
    <xf numFmtId="164" fontId="4" fillId="6" borderId="18" xfId="1" applyFont="1" applyFill="1" applyBorder="1" applyAlignment="1">
      <alignment vertical="center"/>
    </xf>
    <xf numFmtId="164" fontId="4" fillId="6" borderId="19" xfId="1" applyFont="1" applyFill="1" applyBorder="1" applyAlignment="1">
      <alignment vertical="center"/>
    </xf>
    <xf numFmtId="166" fontId="4" fillId="2" borderId="15" xfId="0" applyNumberFormat="1" applyFont="1" applyFill="1" applyBorder="1" applyAlignment="1">
      <alignment vertical="center"/>
    </xf>
    <xf numFmtId="17" fontId="0" fillId="4" borderId="1" xfId="0" applyNumberForma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11" fillId="3" borderId="0" xfId="0" applyFont="1" applyFill="1" applyAlignment="1">
      <alignment horizontal="center" vertical="center" wrapText="1"/>
    </xf>
    <xf numFmtId="0" fontId="10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 wrapText="1"/>
    </xf>
  </cellXfs>
  <cellStyles count="3">
    <cellStyle name="Millares [0]" xfId="1" builtinId="6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9525</xdr:colOff>
      <xdr:row>7</xdr:row>
      <xdr:rowOff>28575</xdr:rowOff>
    </xdr:to>
    <xdr:pic>
      <xdr:nvPicPr>
        <xdr:cNvPr id="1095" name="Imagen 1">
          <a:extLst>
            <a:ext uri="{FF2B5EF4-FFF2-40B4-BE49-F238E27FC236}">
              <a16:creationId xmlns:a16="http://schemas.microsoft.com/office/drawing/2014/main" id="{23F5C971-8B73-7E1E-7234-02860F1ADB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90500"/>
          <a:ext cx="7019925" cy="1171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9:G104"/>
  <sheetViews>
    <sheetView tabSelected="1" workbookViewId="0">
      <selection activeCell="G12" sqref="G12"/>
    </sheetView>
  </sheetViews>
  <sheetFormatPr defaultColWidth="11.42578125" defaultRowHeight="15"/>
  <cols>
    <col min="1" max="1" width="4.28515625" customWidth="1"/>
    <col min="2" max="2" width="26.7109375" customWidth="1"/>
    <col min="3" max="3" width="13.28515625" bestFit="1" customWidth="1"/>
    <col min="4" max="4" width="15.5703125" bestFit="1" customWidth="1"/>
    <col min="5" max="5" width="10.140625" bestFit="1" customWidth="1"/>
    <col min="6" max="6" width="24.42578125" bestFit="1" customWidth="1"/>
    <col min="7" max="7" width="15" bestFit="1" customWidth="1"/>
  </cols>
  <sheetData>
    <row r="9" spans="2:7">
      <c r="B9" s="1" t="s">
        <v>0</v>
      </c>
      <c r="C9" s="96" t="s">
        <v>1</v>
      </c>
      <c r="D9" s="96"/>
      <c r="F9" s="1" t="s">
        <v>2</v>
      </c>
      <c r="G9" s="2">
        <v>1500</v>
      </c>
    </row>
    <row r="10" spans="2:7">
      <c r="B10" s="3" t="s">
        <v>3</v>
      </c>
      <c r="C10" s="97" t="s">
        <v>4</v>
      </c>
      <c r="D10" s="97"/>
      <c r="F10" s="4" t="s">
        <v>5</v>
      </c>
      <c r="G10" s="5" t="s">
        <v>6</v>
      </c>
    </row>
    <row r="11" spans="2:7">
      <c r="B11" s="3" t="s">
        <v>7</v>
      </c>
      <c r="C11" s="97" t="s">
        <v>8</v>
      </c>
      <c r="D11" s="97"/>
      <c r="F11" s="6" t="s">
        <v>9</v>
      </c>
      <c r="G11" s="7">
        <v>5000</v>
      </c>
    </row>
    <row r="12" spans="2:7">
      <c r="B12" s="3" t="s">
        <v>10</v>
      </c>
      <c r="C12" s="97" t="s">
        <v>11</v>
      </c>
      <c r="D12" s="97"/>
      <c r="F12" s="6" t="s">
        <v>12</v>
      </c>
      <c r="G12" s="8">
        <f>SUM(G11*G9)</f>
        <v>7500000</v>
      </c>
    </row>
    <row r="13" spans="2:7">
      <c r="B13" s="3" t="s">
        <v>13</v>
      </c>
      <c r="C13" s="98" t="s">
        <v>14</v>
      </c>
      <c r="D13" s="98"/>
      <c r="F13" s="6" t="s">
        <v>15</v>
      </c>
      <c r="G13" s="8" t="s">
        <v>16</v>
      </c>
    </row>
    <row r="14" spans="2:7">
      <c r="B14" s="9" t="s">
        <v>17</v>
      </c>
      <c r="C14" s="97" t="s">
        <v>18</v>
      </c>
      <c r="D14" s="97"/>
      <c r="F14" s="6" t="s">
        <v>19</v>
      </c>
      <c r="G14" s="8" t="s">
        <v>6</v>
      </c>
    </row>
    <row r="15" spans="2:7">
      <c r="B15" s="9" t="s">
        <v>20</v>
      </c>
      <c r="C15" s="93">
        <v>44713</v>
      </c>
      <c r="D15" s="94"/>
      <c r="F15" s="6" t="s">
        <v>21</v>
      </c>
      <c r="G15" s="8" t="s">
        <v>22</v>
      </c>
    </row>
    <row r="16" spans="2:7">
      <c r="B16" s="10"/>
      <c r="F16" s="11"/>
      <c r="G16" s="11"/>
    </row>
    <row r="17" spans="2:7">
      <c r="B17" s="95" t="s">
        <v>23</v>
      </c>
      <c r="C17" s="95"/>
      <c r="D17" s="95"/>
      <c r="E17" s="95"/>
      <c r="F17" s="95"/>
      <c r="G17" s="95"/>
    </row>
    <row r="18" spans="2:7">
      <c r="B18" s="10"/>
      <c r="C18" s="10"/>
      <c r="D18" s="10"/>
      <c r="E18" s="10"/>
      <c r="F18" s="12"/>
      <c r="G18" s="12"/>
    </row>
    <row r="19" spans="2:7">
      <c r="B19" s="13" t="s">
        <v>24</v>
      </c>
      <c r="F19" s="11"/>
      <c r="G19" s="11"/>
    </row>
    <row r="20" spans="2:7">
      <c r="B20" s="14" t="s">
        <v>25</v>
      </c>
      <c r="C20" s="14" t="s">
        <v>26</v>
      </c>
      <c r="D20" s="14" t="s">
        <v>27</v>
      </c>
      <c r="E20" s="14" t="s">
        <v>28</v>
      </c>
      <c r="F20" s="15" t="s">
        <v>29</v>
      </c>
      <c r="G20" s="16" t="s">
        <v>30</v>
      </c>
    </row>
    <row r="21" spans="2:7">
      <c r="B21" s="4" t="s">
        <v>31</v>
      </c>
      <c r="C21" s="17" t="s">
        <v>32</v>
      </c>
      <c r="D21" s="17">
        <v>2</v>
      </c>
      <c r="E21" s="17" t="s">
        <v>33</v>
      </c>
      <c r="F21" s="18">
        <v>30000</v>
      </c>
      <c r="G21" s="18">
        <f t="shared" ref="G21:G30" si="0">F21*D21</f>
        <v>60000</v>
      </c>
    </row>
    <row r="22" spans="2:7">
      <c r="B22" s="4" t="s">
        <v>34</v>
      </c>
      <c r="C22" s="17" t="s">
        <v>32</v>
      </c>
      <c r="D22" s="17">
        <v>2</v>
      </c>
      <c r="E22" s="17" t="s">
        <v>33</v>
      </c>
      <c r="F22" s="18">
        <v>30000</v>
      </c>
      <c r="G22" s="18">
        <f t="shared" si="0"/>
        <v>60000</v>
      </c>
    </row>
    <row r="23" spans="2:7">
      <c r="B23" s="4" t="s">
        <v>35</v>
      </c>
      <c r="C23" s="17" t="s">
        <v>32</v>
      </c>
      <c r="D23" s="17">
        <v>6</v>
      </c>
      <c r="E23" s="17" t="s">
        <v>33</v>
      </c>
      <c r="F23" s="18">
        <v>30000</v>
      </c>
      <c r="G23" s="18">
        <f t="shared" si="0"/>
        <v>180000</v>
      </c>
    </row>
    <row r="24" spans="2:7">
      <c r="B24" s="4" t="s">
        <v>36</v>
      </c>
      <c r="C24" s="17" t="s">
        <v>32</v>
      </c>
      <c r="D24" s="17">
        <v>4</v>
      </c>
      <c r="E24" s="17" t="s">
        <v>37</v>
      </c>
      <c r="F24" s="18">
        <v>30000</v>
      </c>
      <c r="G24" s="18">
        <f t="shared" si="0"/>
        <v>120000</v>
      </c>
    </row>
    <row r="25" spans="2:7">
      <c r="B25" s="4" t="s">
        <v>38</v>
      </c>
      <c r="C25" s="17" t="s">
        <v>32</v>
      </c>
      <c r="D25" s="17">
        <v>8</v>
      </c>
      <c r="E25" s="17" t="s">
        <v>39</v>
      </c>
      <c r="F25" s="18">
        <v>30000</v>
      </c>
      <c r="G25" s="18">
        <f t="shared" si="0"/>
        <v>240000</v>
      </c>
    </row>
    <row r="26" spans="2:7">
      <c r="B26" s="4" t="s">
        <v>40</v>
      </c>
      <c r="C26" s="17" t="s">
        <v>32</v>
      </c>
      <c r="D26" s="17">
        <v>3</v>
      </c>
      <c r="E26" s="17" t="s">
        <v>41</v>
      </c>
      <c r="F26" s="18">
        <v>30000</v>
      </c>
      <c r="G26" s="18">
        <f t="shared" si="0"/>
        <v>90000</v>
      </c>
    </row>
    <row r="27" spans="2:7">
      <c r="B27" s="4" t="s">
        <v>42</v>
      </c>
      <c r="C27" s="17" t="s">
        <v>32</v>
      </c>
      <c r="D27" s="17">
        <v>4</v>
      </c>
      <c r="E27" s="17" t="s">
        <v>43</v>
      </c>
      <c r="F27" s="18">
        <v>30000</v>
      </c>
      <c r="G27" s="18">
        <f t="shared" si="0"/>
        <v>120000</v>
      </c>
    </row>
    <row r="28" spans="2:7">
      <c r="B28" s="4" t="s">
        <v>44</v>
      </c>
      <c r="C28" s="17" t="s">
        <v>32</v>
      </c>
      <c r="D28" s="17">
        <v>12</v>
      </c>
      <c r="E28" s="17" t="s">
        <v>39</v>
      </c>
      <c r="F28" s="18">
        <v>30000</v>
      </c>
      <c r="G28" s="18">
        <f t="shared" si="0"/>
        <v>360000</v>
      </c>
    </row>
    <row r="29" spans="2:7">
      <c r="B29" s="4" t="s">
        <v>45</v>
      </c>
      <c r="C29" s="17" t="s">
        <v>32</v>
      </c>
      <c r="D29" s="17">
        <v>1</v>
      </c>
      <c r="E29" s="17" t="s">
        <v>39</v>
      </c>
      <c r="F29" s="18">
        <v>30000</v>
      </c>
      <c r="G29" s="18">
        <f t="shared" si="0"/>
        <v>30000</v>
      </c>
    </row>
    <row r="30" spans="2:7">
      <c r="B30" s="19" t="s">
        <v>46</v>
      </c>
      <c r="C30" s="17" t="s">
        <v>32</v>
      </c>
      <c r="D30" s="17">
        <v>32</v>
      </c>
      <c r="E30" s="17" t="s">
        <v>47</v>
      </c>
      <c r="F30" s="18">
        <v>30000</v>
      </c>
      <c r="G30" s="18">
        <f t="shared" si="0"/>
        <v>960000</v>
      </c>
    </row>
    <row r="31" spans="2:7">
      <c r="B31" s="20" t="s">
        <v>48</v>
      </c>
      <c r="C31" s="21"/>
      <c r="D31" s="21"/>
      <c r="E31" s="21"/>
      <c r="F31" s="22"/>
      <c r="G31" s="23">
        <f>SUM(G21:G30)</f>
        <v>2220000</v>
      </c>
    </row>
    <row r="32" spans="2:7" s="48" customFormat="1">
      <c r="B32" s="83"/>
      <c r="F32" s="84"/>
      <c r="G32" s="85"/>
    </row>
    <row r="33" spans="2:7">
      <c r="B33" s="13" t="s">
        <v>49</v>
      </c>
      <c r="F33" s="11"/>
      <c r="G33" s="11"/>
    </row>
    <row r="34" spans="2:7">
      <c r="B34" s="14" t="s">
        <v>25</v>
      </c>
      <c r="C34" s="14" t="s">
        <v>26</v>
      </c>
      <c r="D34" s="14" t="s">
        <v>27</v>
      </c>
      <c r="E34" s="14" t="s">
        <v>28</v>
      </c>
      <c r="F34" s="15" t="s">
        <v>29</v>
      </c>
      <c r="G34" s="16" t="s">
        <v>30</v>
      </c>
    </row>
    <row r="35" spans="2:7">
      <c r="B35" s="80"/>
      <c r="C35" s="80"/>
      <c r="D35" s="80"/>
      <c r="E35" s="80"/>
      <c r="F35" s="81"/>
      <c r="G35" s="82"/>
    </row>
    <row r="36" spans="2:7">
      <c r="B36" s="20" t="s">
        <v>50</v>
      </c>
      <c r="C36" s="30"/>
      <c r="D36" s="30"/>
      <c r="E36" s="30"/>
      <c r="F36" s="31"/>
      <c r="G36" s="32"/>
    </row>
    <row r="37" spans="2:7">
      <c r="F37" s="11"/>
      <c r="G37" s="11"/>
    </row>
    <row r="38" spans="2:7">
      <c r="B38" s="13" t="s">
        <v>51</v>
      </c>
      <c r="F38" s="11"/>
      <c r="G38" s="11"/>
    </row>
    <row r="39" spans="2:7">
      <c r="B39" s="14" t="s">
        <v>25</v>
      </c>
      <c r="C39" s="14" t="s">
        <v>26</v>
      </c>
      <c r="D39" s="14" t="s">
        <v>52</v>
      </c>
      <c r="E39" s="14" t="s">
        <v>28</v>
      </c>
      <c r="F39" s="15" t="s">
        <v>29</v>
      </c>
      <c r="G39" s="16" t="s">
        <v>30</v>
      </c>
    </row>
    <row r="40" spans="2:7">
      <c r="B40" s="19" t="s">
        <v>53</v>
      </c>
      <c r="C40" s="29" t="s">
        <v>54</v>
      </c>
      <c r="D40" s="29">
        <v>0.5</v>
      </c>
      <c r="E40" s="33" t="s">
        <v>33</v>
      </c>
      <c r="F40" s="34">
        <v>25000</v>
      </c>
      <c r="G40" s="34">
        <f>F40*D40</f>
        <v>12500</v>
      </c>
    </row>
    <row r="41" spans="2:7">
      <c r="B41" s="19" t="s">
        <v>55</v>
      </c>
      <c r="C41" s="29" t="s">
        <v>54</v>
      </c>
      <c r="D41" s="29">
        <v>0.3</v>
      </c>
      <c r="E41" s="33" t="s">
        <v>33</v>
      </c>
      <c r="F41" s="34">
        <v>25000</v>
      </c>
      <c r="G41" s="34">
        <f>F41*D41</f>
        <v>7500</v>
      </c>
    </row>
    <row r="42" spans="2:7">
      <c r="B42" s="19" t="s">
        <v>56</v>
      </c>
      <c r="C42" s="29" t="s">
        <v>54</v>
      </c>
      <c r="D42" s="29">
        <v>0.25</v>
      </c>
      <c r="E42" s="33" t="s">
        <v>33</v>
      </c>
      <c r="F42" s="34">
        <v>25000</v>
      </c>
      <c r="G42" s="34">
        <f>F42*D42</f>
        <v>6250</v>
      </c>
    </row>
    <row r="43" spans="2:7">
      <c r="B43" s="19" t="s">
        <v>57</v>
      </c>
      <c r="C43" s="29" t="s">
        <v>54</v>
      </c>
      <c r="D43" s="29">
        <v>1.1499999999999999</v>
      </c>
      <c r="E43" s="33" t="s">
        <v>58</v>
      </c>
      <c r="F43" s="34">
        <v>25000</v>
      </c>
      <c r="G43" s="34">
        <v>19550</v>
      </c>
    </row>
    <row r="44" spans="2:7">
      <c r="B44" s="19" t="s">
        <v>59</v>
      </c>
      <c r="C44" s="29" t="s">
        <v>54</v>
      </c>
      <c r="D44" s="29">
        <v>1</v>
      </c>
      <c r="E44" s="33" t="s">
        <v>41</v>
      </c>
      <c r="F44" s="34">
        <v>25000</v>
      </c>
      <c r="G44" s="34">
        <f>F44*D44</f>
        <v>25000</v>
      </c>
    </row>
    <row r="45" spans="2:7">
      <c r="B45" s="20" t="s">
        <v>60</v>
      </c>
      <c r="C45" s="21"/>
      <c r="D45" s="21"/>
      <c r="E45" s="21"/>
      <c r="F45" s="22"/>
      <c r="G45" s="23">
        <f>SUM(G40:G44)</f>
        <v>70800</v>
      </c>
    </row>
    <row r="46" spans="2:7">
      <c r="F46" s="11"/>
      <c r="G46" s="11"/>
    </row>
    <row r="47" spans="2:7">
      <c r="B47" s="13" t="s">
        <v>61</v>
      </c>
      <c r="F47" s="11"/>
      <c r="G47" s="11"/>
    </row>
    <row r="48" spans="2:7">
      <c r="B48" s="14" t="s">
        <v>61</v>
      </c>
      <c r="C48" s="24" t="s">
        <v>62</v>
      </c>
      <c r="D48" s="24" t="s">
        <v>63</v>
      </c>
      <c r="E48" s="14" t="s">
        <v>28</v>
      </c>
      <c r="F48" s="16" t="s">
        <v>29</v>
      </c>
      <c r="G48" s="16" t="s">
        <v>64</v>
      </c>
    </row>
    <row r="49" spans="2:7">
      <c r="B49" s="25" t="s">
        <v>65</v>
      </c>
      <c r="C49" s="26"/>
      <c r="D49" s="26"/>
      <c r="E49" s="26"/>
      <c r="F49" s="18"/>
      <c r="G49" s="18"/>
    </row>
    <row r="50" spans="2:7">
      <c r="B50" s="27" t="s">
        <v>66</v>
      </c>
      <c r="C50" s="26" t="s">
        <v>67</v>
      </c>
      <c r="D50" s="26">
        <v>17857</v>
      </c>
      <c r="E50" s="26" t="s">
        <v>33</v>
      </c>
      <c r="F50" s="18">
        <v>125</v>
      </c>
      <c r="G50" s="18">
        <f>D50*F50</f>
        <v>2232125</v>
      </c>
    </row>
    <row r="51" spans="2:7">
      <c r="B51" s="25" t="s">
        <v>68</v>
      </c>
      <c r="C51" s="26"/>
      <c r="D51" s="26"/>
      <c r="E51" s="26"/>
      <c r="F51" s="18"/>
      <c r="G51" s="18"/>
    </row>
    <row r="52" spans="2:7">
      <c r="B52" s="27" t="s">
        <v>69</v>
      </c>
      <c r="C52" s="26" t="s">
        <v>70</v>
      </c>
      <c r="D52" s="26">
        <v>300</v>
      </c>
      <c r="E52" s="26" t="s">
        <v>33</v>
      </c>
      <c r="F52" s="18">
        <v>2800</v>
      </c>
      <c r="G52" s="18">
        <f>D52*F52</f>
        <v>840000</v>
      </c>
    </row>
    <row r="53" spans="2:7">
      <c r="B53" s="28" t="s">
        <v>71</v>
      </c>
      <c r="C53" s="26" t="s">
        <v>72</v>
      </c>
      <c r="D53" s="26">
        <v>10</v>
      </c>
      <c r="E53" s="29" t="s">
        <v>39</v>
      </c>
      <c r="F53" s="18">
        <v>32700</v>
      </c>
      <c r="G53" s="18">
        <f>D53*F53</f>
        <v>327000</v>
      </c>
    </row>
    <row r="54" spans="2:7">
      <c r="B54" s="27" t="s">
        <v>73</v>
      </c>
      <c r="C54" s="26" t="s">
        <v>72</v>
      </c>
      <c r="D54" s="26">
        <f>150/25</f>
        <v>6</v>
      </c>
      <c r="E54" s="26" t="s">
        <v>39</v>
      </c>
      <c r="F54" s="18">
        <v>50800</v>
      </c>
      <c r="G54" s="18">
        <f>D54*F54</f>
        <v>304800</v>
      </c>
    </row>
    <row r="55" spans="2:7">
      <c r="B55" s="25" t="s">
        <v>74</v>
      </c>
      <c r="C55" s="26"/>
      <c r="D55" s="26"/>
      <c r="E55" s="26"/>
      <c r="F55" s="18"/>
      <c r="G55" s="18"/>
    </row>
    <row r="56" spans="2:7">
      <c r="B56" s="28" t="s">
        <v>75</v>
      </c>
      <c r="C56" s="26" t="s">
        <v>76</v>
      </c>
      <c r="D56" s="26">
        <v>1.5</v>
      </c>
      <c r="E56" s="26" t="s">
        <v>77</v>
      </c>
      <c r="F56" s="18">
        <v>18630</v>
      </c>
      <c r="G56" s="18">
        <f>D56*F56</f>
        <v>27945</v>
      </c>
    </row>
    <row r="57" spans="2:7" s="48" customFormat="1">
      <c r="B57" s="28" t="s">
        <v>78</v>
      </c>
      <c r="C57" s="26" t="s">
        <v>76</v>
      </c>
      <c r="D57" s="26">
        <v>2</v>
      </c>
      <c r="E57" s="26" t="s">
        <v>41</v>
      </c>
      <c r="F57" s="18">
        <v>37520</v>
      </c>
      <c r="G57" s="18">
        <f>D57*F57</f>
        <v>75040</v>
      </c>
    </row>
    <row r="58" spans="2:7">
      <c r="B58" s="27" t="s">
        <v>79</v>
      </c>
      <c r="C58" s="26" t="s">
        <v>76</v>
      </c>
      <c r="D58" s="26">
        <v>2</v>
      </c>
      <c r="E58" s="26" t="s">
        <v>80</v>
      </c>
      <c r="F58" s="18">
        <v>46638</v>
      </c>
      <c r="G58" s="18">
        <f>D58*F58</f>
        <v>93276</v>
      </c>
    </row>
    <row r="59" spans="2:7">
      <c r="B59" s="25" t="s">
        <v>81</v>
      </c>
      <c r="C59" s="26"/>
      <c r="D59" s="26"/>
      <c r="E59" s="26"/>
      <c r="F59" s="18"/>
      <c r="G59" s="18"/>
    </row>
    <row r="60" spans="2:7">
      <c r="B60" s="27" t="s">
        <v>82</v>
      </c>
      <c r="C60" s="26" t="s">
        <v>76</v>
      </c>
      <c r="D60" s="26">
        <v>2</v>
      </c>
      <c r="E60" s="26" t="s">
        <v>33</v>
      </c>
      <c r="F60" s="18">
        <v>17930</v>
      </c>
      <c r="G60" s="18">
        <f>D60*F60</f>
        <v>35860</v>
      </c>
    </row>
    <row r="61" spans="2:7">
      <c r="B61" s="27" t="s">
        <v>83</v>
      </c>
      <c r="C61" s="26" t="s">
        <v>76</v>
      </c>
      <c r="D61" s="26">
        <v>4</v>
      </c>
      <c r="E61" s="26" t="s">
        <v>80</v>
      </c>
      <c r="F61" s="18">
        <v>14712</v>
      </c>
      <c r="G61" s="18">
        <f>D61*F61</f>
        <v>58848</v>
      </c>
    </row>
    <row r="62" spans="2:7">
      <c r="B62" s="25" t="s">
        <v>84</v>
      </c>
      <c r="C62" s="26"/>
      <c r="D62" s="26"/>
      <c r="E62" s="26"/>
      <c r="F62" s="18"/>
      <c r="G62" s="18"/>
    </row>
    <row r="63" spans="2:7">
      <c r="B63" s="28" t="s">
        <v>85</v>
      </c>
      <c r="C63" s="26" t="s">
        <v>76</v>
      </c>
      <c r="D63" s="26">
        <v>1</v>
      </c>
      <c r="E63" s="26" t="s">
        <v>80</v>
      </c>
      <c r="F63" s="18">
        <v>49220</v>
      </c>
      <c r="G63" s="18">
        <f>D63*F63</f>
        <v>49220</v>
      </c>
    </row>
    <row r="64" spans="2:7">
      <c r="B64" s="25" t="s">
        <v>86</v>
      </c>
      <c r="C64" s="26"/>
      <c r="D64" s="26"/>
      <c r="E64" s="26"/>
      <c r="F64" s="18"/>
      <c r="G64" s="18"/>
    </row>
    <row r="65" spans="2:7">
      <c r="B65" s="27" t="s">
        <v>87</v>
      </c>
      <c r="C65" s="26" t="s">
        <v>76</v>
      </c>
      <c r="D65" s="26">
        <v>1</v>
      </c>
      <c r="E65" s="26" t="s">
        <v>80</v>
      </c>
      <c r="F65" s="18">
        <v>32700</v>
      </c>
      <c r="G65" s="18">
        <f>D65*F65</f>
        <v>32700</v>
      </c>
    </row>
    <row r="66" spans="2:7">
      <c r="B66" s="20" t="s">
        <v>88</v>
      </c>
      <c r="C66" s="21"/>
      <c r="D66" s="21"/>
      <c r="E66" s="21"/>
      <c r="F66" s="22"/>
      <c r="G66" s="23">
        <f>SUM(G50:G65)</f>
        <v>4076814</v>
      </c>
    </row>
    <row r="67" spans="2:7">
      <c r="F67" s="11"/>
      <c r="G67" s="11"/>
    </row>
    <row r="68" spans="2:7">
      <c r="F68" s="11"/>
      <c r="G68" s="11"/>
    </row>
    <row r="69" spans="2:7">
      <c r="B69" s="13" t="s">
        <v>89</v>
      </c>
      <c r="F69" s="11"/>
      <c r="G69" s="11"/>
    </row>
    <row r="70" spans="2:7">
      <c r="B70" s="14" t="s">
        <v>90</v>
      </c>
      <c r="C70" s="14" t="s">
        <v>62</v>
      </c>
      <c r="D70" s="14" t="s">
        <v>63</v>
      </c>
      <c r="E70" s="14" t="s">
        <v>28</v>
      </c>
      <c r="F70" s="35" t="s">
        <v>29</v>
      </c>
      <c r="G70" s="16" t="s">
        <v>64</v>
      </c>
    </row>
    <row r="71" spans="2:7">
      <c r="B71" s="36"/>
      <c r="C71" s="26"/>
      <c r="D71" s="26"/>
      <c r="E71" s="26"/>
      <c r="F71" s="18"/>
      <c r="G71" s="18"/>
    </row>
    <row r="72" spans="2:7">
      <c r="B72" s="20" t="s">
        <v>91</v>
      </c>
      <c r="C72" s="21"/>
      <c r="D72" s="21"/>
      <c r="E72" s="21"/>
      <c r="F72" s="22"/>
      <c r="G72" s="23">
        <f>SUM(G71:G71)</f>
        <v>0</v>
      </c>
    </row>
    <row r="74" spans="2:7">
      <c r="B74" s="37" t="s">
        <v>92</v>
      </c>
      <c r="C74" s="37"/>
      <c r="D74" s="37"/>
      <c r="E74" s="37"/>
      <c r="F74" s="37"/>
      <c r="G74" s="38">
        <f>SUM(G31+G66+G36+G45+G72)</f>
        <v>6367614</v>
      </c>
    </row>
    <row r="75" spans="2:7">
      <c r="B75" s="39" t="s">
        <v>93</v>
      </c>
      <c r="C75" s="40"/>
      <c r="D75" s="40"/>
      <c r="E75" s="40"/>
      <c r="F75" s="40"/>
      <c r="G75" s="41">
        <f>SUM(G74*5/100)</f>
        <v>318380.7</v>
      </c>
    </row>
    <row r="76" spans="2:7">
      <c r="B76" s="42" t="s">
        <v>94</v>
      </c>
      <c r="C76" s="42"/>
      <c r="D76" s="42"/>
      <c r="E76" s="42"/>
      <c r="F76" s="42"/>
      <c r="G76" s="43">
        <f>SUM(G74:G75)</f>
        <v>6685994.7000000002</v>
      </c>
    </row>
    <row r="77" spans="2:7">
      <c r="B77" s="44" t="s">
        <v>95</v>
      </c>
      <c r="C77" s="44"/>
      <c r="D77" s="44"/>
      <c r="E77" s="44"/>
      <c r="F77" s="44"/>
      <c r="G77" s="45">
        <f>SUM(G12*1)</f>
        <v>7500000</v>
      </c>
    </row>
    <row r="78" spans="2:7">
      <c r="B78" s="42" t="s">
        <v>96</v>
      </c>
      <c r="C78" s="37"/>
      <c r="D78" s="37"/>
      <c r="E78" s="37"/>
      <c r="F78" s="37"/>
      <c r="G78" s="38">
        <f>SUM(G77-G76)</f>
        <v>814005.29999999981</v>
      </c>
    </row>
    <row r="79" spans="2:7">
      <c r="B79" s="46" t="s">
        <v>97</v>
      </c>
      <c r="C79" s="47"/>
      <c r="D79" s="47"/>
      <c r="E79" s="47"/>
      <c r="F79" s="47"/>
      <c r="G79" s="48"/>
    </row>
    <row r="80" spans="2:7" ht="15.75" thickBot="1">
      <c r="B80" s="49"/>
      <c r="C80" s="47"/>
      <c r="D80" s="47"/>
      <c r="E80" s="47"/>
      <c r="F80" s="47"/>
      <c r="G80" s="48"/>
    </row>
    <row r="81" spans="2:7">
      <c r="B81" s="50" t="s">
        <v>98</v>
      </c>
      <c r="C81" s="51"/>
      <c r="D81" s="51"/>
      <c r="E81" s="51"/>
      <c r="F81" s="52"/>
      <c r="G81" s="48"/>
    </row>
    <row r="82" spans="2:7">
      <c r="B82" s="53" t="s">
        <v>99</v>
      </c>
      <c r="C82" s="54"/>
      <c r="D82" s="54"/>
      <c r="E82" s="54"/>
      <c r="F82" s="55"/>
      <c r="G82" s="48"/>
    </row>
    <row r="83" spans="2:7">
      <c r="B83" s="53" t="s">
        <v>100</v>
      </c>
      <c r="C83" s="54"/>
      <c r="D83" s="54"/>
      <c r="E83" s="54"/>
      <c r="F83" s="55"/>
      <c r="G83" s="48"/>
    </row>
    <row r="84" spans="2:7">
      <c r="B84" s="53" t="s">
        <v>101</v>
      </c>
      <c r="C84" s="54"/>
      <c r="D84" s="54"/>
      <c r="E84" s="54"/>
      <c r="F84" s="55"/>
      <c r="G84" s="48"/>
    </row>
    <row r="85" spans="2:7">
      <c r="B85" s="53" t="s">
        <v>102</v>
      </c>
      <c r="C85" s="54"/>
      <c r="D85" s="54"/>
      <c r="E85" s="54"/>
      <c r="F85" s="55"/>
      <c r="G85" s="48"/>
    </row>
    <row r="86" spans="2:7">
      <c r="B86" s="53" t="s">
        <v>103</v>
      </c>
      <c r="C86" s="54"/>
      <c r="D86" s="54"/>
      <c r="E86" s="54"/>
      <c r="F86" s="55"/>
      <c r="G86" s="48"/>
    </row>
    <row r="87" spans="2:7" ht="15.75" thickBot="1">
      <c r="B87" s="56" t="s">
        <v>104</v>
      </c>
      <c r="C87" s="57"/>
      <c r="D87" s="57"/>
      <c r="E87" s="57"/>
      <c r="F87" s="58"/>
      <c r="G87" s="48"/>
    </row>
    <row r="88" spans="2:7" ht="15.75" thickBot="1">
      <c r="B88" s="59"/>
      <c r="C88" s="54"/>
      <c r="D88" s="54"/>
      <c r="E88" s="54"/>
      <c r="F88" s="54"/>
      <c r="G88" s="48"/>
    </row>
    <row r="89" spans="2:7" ht="15.75" thickBot="1">
      <c r="B89" s="60" t="s">
        <v>105</v>
      </c>
      <c r="C89" s="61"/>
      <c r="D89" s="62"/>
      <c r="E89" s="63"/>
      <c r="F89" s="63"/>
      <c r="G89" s="48"/>
    </row>
    <row r="90" spans="2:7">
      <c r="B90" s="64" t="s">
        <v>106</v>
      </c>
      <c r="C90" s="86" t="s">
        <v>107</v>
      </c>
      <c r="D90" s="87" t="s">
        <v>108</v>
      </c>
      <c r="E90" s="63"/>
      <c r="F90" s="63"/>
      <c r="G90" s="48"/>
    </row>
    <row r="91" spans="2:7">
      <c r="B91" s="65" t="s">
        <v>109</v>
      </c>
      <c r="C91" s="66">
        <f>G31</f>
        <v>2220000</v>
      </c>
      <c r="D91" s="67">
        <f>(C91/C97)</f>
        <v>0.33203735563834652</v>
      </c>
      <c r="E91" s="63"/>
      <c r="F91" s="63"/>
      <c r="G91" s="48"/>
    </row>
    <row r="92" spans="2:7">
      <c r="B92" s="65" t="s">
        <v>110</v>
      </c>
      <c r="C92" s="92">
        <f>G36</f>
        <v>0</v>
      </c>
      <c r="D92" s="67">
        <v>0</v>
      </c>
      <c r="E92" s="63"/>
      <c r="F92" s="63"/>
      <c r="G92" s="48"/>
    </row>
    <row r="93" spans="2:7">
      <c r="B93" s="65" t="s">
        <v>111</v>
      </c>
      <c r="C93" s="66">
        <f>G45</f>
        <v>70800</v>
      </c>
      <c r="D93" s="67">
        <f>(C93/C97)</f>
        <v>1.0589299450087807E-2</v>
      </c>
      <c r="E93" s="63"/>
      <c r="F93" s="63"/>
      <c r="G93" s="48"/>
    </row>
    <row r="94" spans="2:7">
      <c r="B94" s="65" t="s">
        <v>112</v>
      </c>
      <c r="C94" s="66">
        <f>G66</f>
        <v>4076814</v>
      </c>
      <c r="D94" s="67">
        <f>(C94/C97)</f>
        <v>0.60975429729251807</v>
      </c>
      <c r="E94" s="63"/>
      <c r="F94" s="63"/>
      <c r="G94" s="48"/>
    </row>
    <row r="95" spans="2:7">
      <c r="B95" s="65" t="s">
        <v>113</v>
      </c>
      <c r="C95" s="68">
        <f>G72</f>
        <v>0</v>
      </c>
      <c r="D95" s="67">
        <f>(C95/C97)</f>
        <v>0</v>
      </c>
      <c r="E95" s="69"/>
      <c r="F95" s="69"/>
      <c r="G95" s="48"/>
    </row>
    <row r="96" spans="2:7">
      <c r="B96" s="65" t="s">
        <v>114</v>
      </c>
      <c r="C96" s="68">
        <f>G75</f>
        <v>318380.7</v>
      </c>
      <c r="D96" s="67">
        <f>(C96/C97)</f>
        <v>4.7619047619047616E-2</v>
      </c>
      <c r="E96" s="69"/>
      <c r="F96" s="69"/>
      <c r="G96" s="48"/>
    </row>
    <row r="97" spans="2:7" ht="15.75" thickBot="1">
      <c r="B97" s="70" t="s">
        <v>115</v>
      </c>
      <c r="C97" s="71">
        <f>SUM(C91:C96)</f>
        <v>6685994.7000000002</v>
      </c>
      <c r="D97" s="72">
        <f>SUM(D91:D96)</f>
        <v>1</v>
      </c>
      <c r="E97" s="69"/>
      <c r="F97" s="69"/>
      <c r="G97" s="48"/>
    </row>
    <row r="98" spans="2:7">
      <c r="B98" s="49"/>
      <c r="C98" s="47"/>
      <c r="D98" s="47"/>
      <c r="E98" s="47"/>
      <c r="F98" s="47"/>
      <c r="G98" s="48"/>
    </row>
    <row r="99" spans="2:7" ht="15.75" thickBot="1">
      <c r="B99" s="73"/>
      <c r="C99" s="47"/>
      <c r="D99" s="47"/>
      <c r="E99" s="47"/>
      <c r="F99" s="47"/>
      <c r="G99" s="48"/>
    </row>
    <row r="100" spans="2:7" ht="15.75" thickBot="1">
      <c r="B100" s="74"/>
      <c r="C100" s="61" t="s">
        <v>116</v>
      </c>
      <c r="D100" s="75"/>
      <c r="E100" s="76"/>
      <c r="F100" s="69"/>
      <c r="G100" s="48"/>
    </row>
    <row r="101" spans="2:7">
      <c r="B101" s="77" t="s">
        <v>117</v>
      </c>
      <c r="C101" s="88">
        <v>1400</v>
      </c>
      <c r="D101" s="88">
        <v>1500</v>
      </c>
      <c r="E101" s="89">
        <v>1600</v>
      </c>
      <c r="F101" s="78"/>
      <c r="G101" s="48"/>
    </row>
    <row r="102" spans="2:7" ht="15.75" thickBot="1">
      <c r="B102" s="70" t="s">
        <v>118</v>
      </c>
      <c r="C102" s="90">
        <f>(G76/C101)</f>
        <v>4775.7105000000001</v>
      </c>
      <c r="D102" s="90">
        <f>(G76/D101)</f>
        <v>4457.3298000000004</v>
      </c>
      <c r="E102" s="91">
        <f>(G76/E101)</f>
        <v>4178.7466875</v>
      </c>
      <c r="F102" s="78"/>
      <c r="G102" s="48"/>
    </row>
    <row r="103" spans="2:7">
      <c r="B103" s="79" t="s">
        <v>119</v>
      </c>
      <c r="C103" s="54"/>
      <c r="D103" s="54"/>
      <c r="E103" s="54"/>
      <c r="F103" s="54"/>
      <c r="G103" s="48"/>
    </row>
    <row r="104" spans="2:7">
      <c r="B104" s="48"/>
      <c r="C104" s="48"/>
      <c r="D104" s="48"/>
      <c r="E104" s="48"/>
      <c r="F104" s="48"/>
      <c r="G104" s="48"/>
    </row>
  </sheetData>
  <mergeCells count="8">
    <mergeCell ref="C15:D15"/>
    <mergeCell ref="B17:G17"/>
    <mergeCell ref="C9:D9"/>
    <mergeCell ref="C10:D10"/>
    <mergeCell ref="C11:D11"/>
    <mergeCell ref="C12:D12"/>
    <mergeCell ref="C13:D13"/>
    <mergeCell ref="C14:D14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9697061E5B77846A271EEEC38A073E3" ma:contentTypeVersion="4" ma:contentTypeDescription="Crear nuevo documento." ma:contentTypeScope="" ma:versionID="5bf5ccadf810987d5d1ebb8d4cf09a89">
  <xsd:schema xmlns:xsd="http://www.w3.org/2001/XMLSchema" xmlns:xs="http://www.w3.org/2001/XMLSchema" xmlns:p="http://schemas.microsoft.com/office/2006/metadata/properties" xmlns:ns2="10b82782-c0f5-416e-ae65-72e3340045c9" xmlns:ns3="bea4a5c6-dd9c-492d-ab53-e1e14423e944" targetNamespace="http://schemas.microsoft.com/office/2006/metadata/properties" ma:root="true" ma:fieldsID="9af12570691e92a3aeadeec3feb00083" ns2:_="" ns3:_="">
    <xsd:import namespace="10b82782-c0f5-416e-ae65-72e3340045c9"/>
    <xsd:import namespace="bea4a5c6-dd9c-492d-ab53-e1e14423e94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b82782-c0f5-416e-ae65-72e3340045c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a4a5c6-dd9c-492d-ab53-e1e14423e94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96D9CCB-4364-4FAF-BF44-C80D3B52B178}"/>
</file>

<file path=customXml/itemProps2.xml><?xml version="1.0" encoding="utf-8"?>
<ds:datastoreItem xmlns:ds="http://schemas.openxmlformats.org/officeDocument/2006/customXml" ds:itemID="{E3CB4900-51D9-4CD4-85ED-E7DC7C709EAB}"/>
</file>

<file path=customXml/itemProps3.xml><?xml version="1.0" encoding="utf-8"?>
<ds:datastoreItem xmlns:ds="http://schemas.openxmlformats.org/officeDocument/2006/customXml" ds:itemID="{4FDE8A42-5918-4A2C-822A-1B68449947E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Hewlett-Packard Company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LUCIA MARCELA PAZ GONZALEZ DOSSETTO</dc:creator>
  <cp:keywords/>
  <dc:description/>
  <cp:lastModifiedBy>Balcazar Escudero Juan Rodrigo</cp:lastModifiedBy>
  <cp:revision/>
  <dcterms:created xsi:type="dcterms:W3CDTF">2022-03-15T19:35:28Z</dcterms:created>
  <dcterms:modified xsi:type="dcterms:W3CDTF">2022-06-20T16:57:43Z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0x01010039697061E5B77846A271EEEC38A073E3</vt:lpwstr>
  </property>
</Properties>
</file>