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9" documentId="8_{C1D89CBC-D118-439C-8F00-4B1346227BC1}" xr6:coauthVersionLast="47" xr6:coauthVersionMax="47" xr10:uidLastSave="{DA6B8861-37C7-457F-9537-2B196B6F1CF0}"/>
  <bookViews>
    <workbookView xWindow="-108" yWindow="-108" windowWidth="23256" windowHeight="12456" xr2:uid="{00000000-000D-0000-FFFF-FFFF00000000}"/>
  </bookViews>
  <sheets>
    <sheet name="Pepino Ensala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1" i="1" l="1"/>
  <c r="F53" i="1"/>
  <c r="G53" i="1" s="1"/>
  <c r="F52" i="1"/>
  <c r="G52" i="1" s="1"/>
  <c r="F51" i="1"/>
  <c r="F50" i="1"/>
  <c r="G68" i="1"/>
  <c r="G67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29" i="1"/>
  <c r="G28" i="1"/>
  <c r="G27" i="1"/>
  <c r="G26" i="1"/>
  <c r="G25" i="1"/>
  <c r="G24" i="1"/>
  <c r="G23" i="1"/>
  <c r="G22" i="1"/>
  <c r="G21" i="1"/>
  <c r="G12" i="1"/>
  <c r="G69" i="1" l="1"/>
  <c r="G40" i="1" l="1"/>
  <c r="G41" i="1"/>
  <c r="G42" i="1"/>
  <c r="G39" i="1"/>
  <c r="G30" i="1" l="1"/>
  <c r="G43" i="1" l="1"/>
  <c r="C92" i="1" l="1"/>
  <c r="C90" i="1"/>
  <c r="G74" i="1"/>
  <c r="C88" i="1" l="1"/>
  <c r="G63" i="1"/>
  <c r="C91" i="1" s="1"/>
  <c r="G71" i="1" l="1"/>
  <c r="G72" i="1" s="1"/>
  <c r="G73" i="1" l="1"/>
  <c r="D99" i="1" s="1"/>
  <c r="C93" i="1"/>
  <c r="E99" i="1" l="1"/>
  <c r="C99" i="1"/>
  <c r="G75" i="1"/>
  <c r="C94" i="1"/>
  <c r="D91" i="1" l="1"/>
  <c r="D90" i="1"/>
  <c r="D92" i="1"/>
  <c r="D88" i="1"/>
  <c r="D93" i="1"/>
  <c r="D94" i="1" l="1"/>
</calcChain>
</file>

<file path=xl/sharedStrings.xml><?xml version="1.0" encoding="utf-8"?>
<sst xmlns="http://schemas.openxmlformats.org/spreadsheetml/2006/main" count="180" uniqueCount="119">
  <si>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</si>
  <si>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</si>
  <si>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</si>
  <si>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</si>
  <si>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</si>
  <si>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</si>
  <si>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</si>
  <si>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</si>
  <si>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</si>
  <si>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</si>
  <si>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</si>
  <si>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</si>
  <si>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</si>
  <si>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</si>
  <si>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</si>
  <si>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</si>
  <si>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</si>
  <si>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</si>
  <si>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</si>
  <si>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</si>
  <si>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</si>
  <si>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</si>
  <si>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</si>
  <si>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</si>
  <si>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</si>
  <si>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</si>
  <si>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</si>
  <si>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</si>
  <si>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</si>
  <si>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</si>
  <si>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</si>
  <si>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</si>
  <si>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</si>
  <si>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</si>
  <si>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</si>
  <si>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</si>
  <si>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</si>
  <si>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</si>
  <si>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</si>
  <si>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</si>
  <si>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</si>
  <si>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</si>
  <si>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</si>
  <si>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</si>
  <si>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</si>
  <si>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</si>
  <si>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</si>
  <si>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</si>
  <si>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</si>
  <si>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</si>
  <si>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</si>
  <si>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</si>
  <si>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</si>
  <si>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</si>
  <si>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</si>
  <si>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</si>
  <si>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</si>
  <si>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</si>
  <si>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</si>
  <si>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</si>
  <si>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</si>
  <si>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</si>
  <si>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</si>
  <si>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</si>
  <si>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</si>
  <si>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Arica Y Parinacota</t>
  </si>
  <si>
    <t xml:space="preserve">Arica  </t>
  </si>
  <si>
    <t>septiembre/octubre</t>
  </si>
  <si>
    <t>febrero- marzo</t>
  </si>
  <si>
    <t>Furadan 10 G (F)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</si>
  <si>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</si>
  <si>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</si>
  <si>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</si>
  <si>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</si>
  <si>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</si>
  <si>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</si>
  <si>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</si>
  <si>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</si>
  <si>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abril-octubre</t>
  </si>
  <si>
    <t>febrero-marzo</t>
  </si>
  <si>
    <t>Preparación almácigo</t>
  </si>
  <si>
    <t>Trasplante</t>
  </si>
  <si>
    <t>Replante</t>
  </si>
  <si>
    <t>Aplicación agroquímicos</t>
  </si>
  <si>
    <t>Limpieza y selección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</si>
  <si>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</si>
  <si>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</si>
  <si>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</si>
  <si>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</si>
  <si>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</si>
  <si>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</si>
  <si>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</si>
  <si>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</si>
  <si>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</si>
  <si>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 xml:space="preserve">u </t>
  </si>
  <si>
    <t>Cajas plataneras</t>
  </si>
  <si>
    <t>$/ha</t>
  </si>
  <si>
    <t>marzo-abril</t>
  </si>
  <si>
    <t>Previcur Energy 840 SL (F)</t>
  </si>
  <si>
    <t>marzo-septiembre</t>
  </si>
  <si>
    <t>Cinta de riego</t>
  </si>
  <si>
    <t>Alto</t>
  </si>
  <si>
    <t>marzo-octubre</t>
  </si>
  <si>
    <t>Tractor/Rotovador</t>
  </si>
  <si>
    <t>junio-octbre</t>
  </si>
  <si>
    <t>Fosfato monoamónico</t>
  </si>
  <si>
    <t>septiembre-octubre</t>
  </si>
  <si>
    <t>Cosecha y embalado</t>
  </si>
  <si>
    <t>Dimetoato 40%ec (I)</t>
  </si>
  <si>
    <t>Selecron 720EC (I)</t>
  </si>
  <si>
    <t xml:space="preserve">septiembre- octubre </t>
  </si>
  <si>
    <t>PIMIENTO MORRON</t>
  </si>
  <si>
    <t>Volga</t>
  </si>
  <si>
    <t>Azapa- C Vitor- P concordia</t>
  </si>
  <si>
    <t>Aplicación de guano</t>
  </si>
  <si>
    <t>Evisec 50 SP (I)</t>
  </si>
  <si>
    <t>Junio 2022</t>
  </si>
  <si>
    <t>semillas ( env. 2500 u)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</si>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</sst>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5" fillId="10" borderId="56" xfId="0" applyNumberFormat="1" applyFont="1" applyFill="1" applyBorder="1" applyAlignment="1">
      <alignment horizontal="left" vertical="top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1" fillId="2" borderId="58" xfId="0" applyNumberFormat="1" applyFont="1" applyFill="1" applyBorder="1" applyAlignment="1">
      <alignment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49" fontId="6" fillId="2" borderId="60" xfId="0" applyNumberFormat="1" applyFont="1" applyFill="1" applyBorder="1" applyAlignment="1">
      <alignment horizontal="left" vertical="center" wrapText="1"/>
    </xf>
    <xf numFmtId="49" fontId="1" fillId="2" borderId="60" xfId="0" applyNumberFormat="1" applyFont="1" applyFill="1" applyBorder="1" applyAlignment="1"/>
    <xf numFmtId="49" fontId="6" fillId="2" borderId="60" xfId="0" applyNumberFormat="1" applyFont="1" applyFill="1" applyBorder="1" applyAlignment="1"/>
    <xf numFmtId="0" fontId="6" fillId="2" borderId="56" xfId="0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3" fontId="1" fillId="2" borderId="58" xfId="0" applyNumberFormat="1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 wrapText="1"/>
    </xf>
    <xf numFmtId="49" fontId="1" fillId="2" borderId="58" xfId="0" applyNumberFormat="1" applyFont="1" applyFill="1" applyBorder="1" applyAlignment="1">
      <alignment horizontal="right" vertical="center"/>
    </xf>
    <xf numFmtId="1" fontId="1" fillId="2" borderId="58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right" vertical="center" wrapText="1"/>
    </xf>
    <xf numFmtId="0" fontId="1" fillId="2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7" fillId="0" borderId="61" xfId="0" applyFont="1" applyFill="1" applyBorder="1"/>
    <xf numFmtId="0" fontId="5" fillId="0" borderId="61" xfId="0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right" vertical="center"/>
    </xf>
    <xf numFmtId="0" fontId="1" fillId="2" borderId="56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3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6" customFormat="1" ht="12" customHeight="1" x14ac:dyDescent="0.3">
      <c r="A9" s="14"/>
      <c r="B9" s="5" t="s">
        <v>0</v>
      </c>
      <c r="C9" s="100" t="s">
        <v>111</v>
      </c>
      <c r="D9" s="6"/>
      <c r="E9" s="146" t="s">
        <v>72</v>
      </c>
      <c r="F9" s="147"/>
      <c r="G9" s="105">
        <v>45000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</row>
    <row r="10" spans="1:255" s="16" customFormat="1" ht="26.25" customHeight="1" x14ac:dyDescent="0.3">
      <c r="A10" s="14"/>
      <c r="B10" s="7" t="s">
        <v>1</v>
      </c>
      <c r="C10" s="101" t="s">
        <v>112</v>
      </c>
      <c r="D10" s="6"/>
      <c r="E10" s="148" t="s">
        <v>2</v>
      </c>
      <c r="F10" s="149"/>
      <c r="G10" s="100" t="s">
        <v>116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pans="1:255" s="16" customFormat="1" ht="18" customHeight="1" x14ac:dyDescent="0.3">
      <c r="A11" s="14"/>
      <c r="B11" s="7" t="s">
        <v>3</v>
      </c>
      <c r="C11" s="100" t="s">
        <v>101</v>
      </c>
      <c r="D11" s="6"/>
      <c r="E11" s="148" t="s">
        <v>73</v>
      </c>
      <c r="F11" s="149"/>
      <c r="G11" s="129">
        <v>700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pans="1:255" s="16" customFormat="1" ht="11.25" customHeight="1" x14ac:dyDescent="0.3">
      <c r="A12" s="14"/>
      <c r="B12" s="7" t="s">
        <v>4</v>
      </c>
      <c r="C12" s="101" t="s">
        <v>65</v>
      </c>
      <c r="D12" s="6"/>
      <c r="E12" s="103" t="s">
        <v>5</v>
      </c>
      <c r="F12" s="137"/>
      <c r="G12" s="104">
        <f>(G9*G11)</f>
        <v>31500000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pans="1:255" s="16" customFormat="1" ht="11.25" customHeight="1" x14ac:dyDescent="0.3">
      <c r="A13" s="14"/>
      <c r="B13" s="7" t="s">
        <v>6</v>
      </c>
      <c r="C13" s="100" t="s">
        <v>66</v>
      </c>
      <c r="D13" s="6"/>
      <c r="E13" s="148" t="s">
        <v>7</v>
      </c>
      <c r="F13" s="149"/>
      <c r="G13" s="100" t="s">
        <v>60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pans="1:255" s="16" customFormat="1" ht="13.5" customHeight="1" x14ac:dyDescent="0.3">
      <c r="A14" s="14"/>
      <c r="B14" s="7" t="s">
        <v>8</v>
      </c>
      <c r="C14" s="100" t="s">
        <v>113</v>
      </c>
      <c r="D14" s="6"/>
      <c r="E14" s="148" t="s">
        <v>9</v>
      </c>
      <c r="F14" s="149"/>
      <c r="G14" s="100" t="s">
        <v>67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pans="1:255" s="16" customFormat="1" ht="25.5" customHeight="1" x14ac:dyDescent="0.3">
      <c r="A15" s="14"/>
      <c r="B15" s="7" t="s">
        <v>10</v>
      </c>
      <c r="C15" s="102">
        <v>44726</v>
      </c>
      <c r="D15" s="6"/>
      <c r="E15" s="150" t="s">
        <v>11</v>
      </c>
      <c r="F15" s="151"/>
      <c r="G15" s="101" t="s">
        <v>61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pans="1:255" s="16" customFormat="1" ht="12" customHeight="1" x14ac:dyDescent="0.3">
      <c r="A16" s="17"/>
      <c r="B16" s="18"/>
      <c r="C16" s="19"/>
      <c r="D16" s="20"/>
      <c r="E16" s="21"/>
      <c r="F16" s="21"/>
      <c r="G16" s="22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pans="1:255" s="16" customFormat="1" ht="12" customHeight="1" x14ac:dyDescent="0.3">
      <c r="A17" s="23"/>
      <c r="B17" s="152" t="s">
        <v>12</v>
      </c>
      <c r="C17" s="153"/>
      <c r="D17" s="153"/>
      <c r="E17" s="153"/>
      <c r="F17" s="153"/>
      <c r="G17" s="153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pans="1:255" s="16" customFormat="1" ht="12" customHeight="1" x14ac:dyDescent="0.3">
      <c r="A18" s="17"/>
      <c r="B18" s="24"/>
      <c r="C18" s="25"/>
      <c r="D18" s="25"/>
      <c r="E18" s="25"/>
      <c r="F18" s="25"/>
      <c r="G18" s="2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pans="1:255" s="16" customFormat="1" ht="12" customHeight="1" x14ac:dyDescent="0.3">
      <c r="A19" s="14"/>
      <c r="B19" s="26" t="s">
        <v>13</v>
      </c>
      <c r="C19" s="27"/>
      <c r="D19" s="20"/>
      <c r="E19" s="20"/>
      <c r="F19" s="20"/>
      <c r="G19" s="20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</row>
    <row r="20" spans="1:255" s="16" customFormat="1" ht="24" customHeight="1" x14ac:dyDescent="0.3">
      <c r="A20" s="23"/>
      <c r="B20" s="28" t="s">
        <v>14</v>
      </c>
      <c r="C20" s="28" t="s">
        <v>15</v>
      </c>
      <c r="D20" s="28" t="s">
        <v>16</v>
      </c>
      <c r="E20" s="28" t="s">
        <v>17</v>
      </c>
      <c r="F20" s="28" t="s">
        <v>18</v>
      </c>
      <c r="G20" s="28" t="s">
        <v>19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</row>
    <row r="21" spans="1:255" s="16" customFormat="1" ht="12.75" customHeight="1" x14ac:dyDescent="0.3">
      <c r="A21" s="23"/>
      <c r="B21" s="8" t="s">
        <v>80</v>
      </c>
      <c r="C21" s="101" t="s">
        <v>20</v>
      </c>
      <c r="D21" s="106">
        <v>2</v>
      </c>
      <c r="E21" s="130" t="s">
        <v>79</v>
      </c>
      <c r="F21" s="104">
        <v>35000</v>
      </c>
      <c r="G21" s="104">
        <f t="shared" ref="G21:G29" si="0">(D21*F21)</f>
        <v>70000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pans="1:255" s="16" customFormat="1" ht="12.75" customHeight="1" x14ac:dyDescent="0.3">
      <c r="A22" s="23"/>
      <c r="B22" s="8" t="s">
        <v>62</v>
      </c>
      <c r="C22" s="101" t="s">
        <v>20</v>
      </c>
      <c r="D22" s="106">
        <v>4</v>
      </c>
      <c r="E22" s="130" t="s">
        <v>79</v>
      </c>
      <c r="F22" s="104">
        <v>35000</v>
      </c>
      <c r="G22" s="104">
        <f t="shared" si="0"/>
        <v>140000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pans="1:255" s="16" customFormat="1" ht="12.75" customHeight="1" x14ac:dyDescent="0.3">
      <c r="A23" s="23"/>
      <c r="B23" s="8" t="s">
        <v>81</v>
      </c>
      <c r="C23" s="101" t="s">
        <v>20</v>
      </c>
      <c r="D23" s="106">
        <v>8</v>
      </c>
      <c r="E23" s="130" t="s">
        <v>97</v>
      </c>
      <c r="F23" s="104">
        <v>35000</v>
      </c>
      <c r="G23" s="104">
        <f t="shared" si="0"/>
        <v>280000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</row>
    <row r="24" spans="1:255" s="16" customFormat="1" ht="12.75" customHeight="1" x14ac:dyDescent="0.3">
      <c r="A24" s="23"/>
      <c r="B24" s="8" t="s">
        <v>82</v>
      </c>
      <c r="C24" s="101" t="s">
        <v>20</v>
      </c>
      <c r="D24" s="106">
        <v>1</v>
      </c>
      <c r="E24" s="130" t="s">
        <v>85</v>
      </c>
      <c r="F24" s="104">
        <v>35000</v>
      </c>
      <c r="G24" s="104">
        <f t="shared" si="0"/>
        <v>35000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</row>
    <row r="25" spans="1:255" s="16" customFormat="1" ht="12.75" customHeight="1" x14ac:dyDescent="0.3">
      <c r="A25" s="23"/>
      <c r="B25" s="8" t="s">
        <v>93</v>
      </c>
      <c r="C25" s="101" t="s">
        <v>20</v>
      </c>
      <c r="D25" s="106">
        <v>7</v>
      </c>
      <c r="E25" s="130" t="s">
        <v>102</v>
      </c>
      <c r="F25" s="104">
        <v>35000</v>
      </c>
      <c r="G25" s="104">
        <f t="shared" si="0"/>
        <v>245000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</row>
    <row r="26" spans="1:255" s="16" customFormat="1" ht="12.75" customHeight="1" x14ac:dyDescent="0.3">
      <c r="A26" s="23"/>
      <c r="B26" s="8" t="s">
        <v>114</v>
      </c>
      <c r="C26" s="101" t="s">
        <v>20</v>
      </c>
      <c r="D26" s="106">
        <v>4</v>
      </c>
      <c r="E26" s="130" t="s">
        <v>70</v>
      </c>
      <c r="F26" s="104">
        <v>35000</v>
      </c>
      <c r="G26" s="104">
        <f t="shared" si="0"/>
        <v>140000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</row>
    <row r="27" spans="1:255" s="16" customFormat="1" ht="12.75" customHeight="1" x14ac:dyDescent="0.3">
      <c r="A27" s="23"/>
      <c r="B27" s="8" t="s">
        <v>83</v>
      </c>
      <c r="C27" s="101" t="s">
        <v>20</v>
      </c>
      <c r="D27" s="106">
        <v>8</v>
      </c>
      <c r="E27" s="130" t="s">
        <v>99</v>
      </c>
      <c r="F27" s="104">
        <v>35000</v>
      </c>
      <c r="G27" s="104">
        <f t="shared" si="0"/>
        <v>280000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</row>
    <row r="28" spans="1:255" s="16" customFormat="1" ht="12.75" customHeight="1" x14ac:dyDescent="0.3">
      <c r="A28" s="23"/>
      <c r="B28" s="8" t="s">
        <v>84</v>
      </c>
      <c r="C28" s="101" t="s">
        <v>20</v>
      </c>
      <c r="D28" s="106">
        <v>4</v>
      </c>
      <c r="E28" s="130" t="s">
        <v>106</v>
      </c>
      <c r="F28" s="104">
        <v>35000</v>
      </c>
      <c r="G28" s="104">
        <f t="shared" si="0"/>
        <v>140000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</row>
    <row r="29" spans="1:255" s="16" customFormat="1" ht="12.75" customHeight="1" x14ac:dyDescent="0.3">
      <c r="A29" s="23"/>
      <c r="B29" s="8" t="s">
        <v>107</v>
      </c>
      <c r="C29" s="101" t="s">
        <v>20</v>
      </c>
      <c r="D29" s="106">
        <v>30</v>
      </c>
      <c r="E29" s="130" t="s">
        <v>106</v>
      </c>
      <c r="F29" s="104">
        <v>35000</v>
      </c>
      <c r="G29" s="104">
        <f t="shared" si="0"/>
        <v>1050000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</row>
    <row r="30" spans="1:255" s="16" customFormat="1" ht="12.75" customHeight="1" x14ac:dyDescent="0.3">
      <c r="A30" s="23"/>
      <c r="B30" s="29" t="s">
        <v>21</v>
      </c>
      <c r="C30" s="97"/>
      <c r="D30" s="97"/>
      <c r="E30" s="97"/>
      <c r="F30" s="97"/>
      <c r="G30" s="98">
        <f>SUM(G21:G29)</f>
        <v>2380000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pans="1:255" s="16" customFormat="1" ht="12" customHeight="1" x14ac:dyDescent="0.3">
      <c r="A31" s="17"/>
      <c r="B31" s="24"/>
      <c r="C31" s="25"/>
      <c r="D31" s="25"/>
      <c r="E31" s="25"/>
      <c r="F31" s="30"/>
      <c r="G31" s="30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pans="1:255" s="16" customFormat="1" ht="12" customHeight="1" x14ac:dyDescent="0.3">
      <c r="A32" s="14"/>
      <c r="B32" s="31" t="s">
        <v>22</v>
      </c>
      <c r="C32" s="32"/>
      <c r="D32" s="33"/>
      <c r="E32" s="33"/>
      <c r="F32" s="33"/>
      <c r="G32" s="33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pans="1:255" s="16" customFormat="1" ht="24" customHeight="1" x14ac:dyDescent="0.3">
      <c r="A33" s="14"/>
      <c r="B33" s="34" t="s">
        <v>14</v>
      </c>
      <c r="C33" s="35" t="s">
        <v>15</v>
      </c>
      <c r="D33" s="35" t="s">
        <v>16</v>
      </c>
      <c r="E33" s="34" t="s">
        <v>17</v>
      </c>
      <c r="F33" s="35" t="s">
        <v>18</v>
      </c>
      <c r="G33" s="34" t="s">
        <v>19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pans="1:255" s="16" customFormat="1" ht="12" customHeight="1" x14ac:dyDescent="0.3">
      <c r="A34" s="14"/>
      <c r="B34" s="36"/>
      <c r="C34" s="36"/>
      <c r="D34" s="36"/>
      <c r="E34" s="36"/>
      <c r="F34" s="36"/>
      <c r="G34" s="3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</row>
    <row r="35" spans="1:255" s="16" customFormat="1" ht="12" customHeight="1" x14ac:dyDescent="0.3">
      <c r="A35" s="14"/>
      <c r="B35" s="37" t="s">
        <v>23</v>
      </c>
      <c r="C35" s="38"/>
      <c r="D35" s="38"/>
      <c r="E35" s="38"/>
      <c r="F35" s="38"/>
      <c r="G35" s="38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</row>
    <row r="36" spans="1:255" s="16" customFormat="1" ht="12" customHeight="1" x14ac:dyDescent="0.3">
      <c r="A36" s="17"/>
      <c r="B36" s="39"/>
      <c r="C36" s="40"/>
      <c r="D36" s="40"/>
      <c r="E36" s="40"/>
      <c r="F36" s="41"/>
      <c r="G36" s="41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</row>
    <row r="37" spans="1:255" s="16" customFormat="1" ht="12" customHeight="1" x14ac:dyDescent="0.3">
      <c r="A37" s="14"/>
      <c r="B37" s="31" t="s">
        <v>24</v>
      </c>
      <c r="C37" s="32"/>
      <c r="D37" s="33"/>
      <c r="E37" s="33"/>
      <c r="F37" s="33"/>
      <c r="G37" s="33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</row>
    <row r="38" spans="1:255" s="16" customFormat="1" ht="24" customHeight="1" x14ac:dyDescent="0.3">
      <c r="A38" s="14"/>
      <c r="B38" s="45" t="s">
        <v>14</v>
      </c>
      <c r="C38" s="45" t="s">
        <v>15</v>
      </c>
      <c r="D38" s="45" t="s">
        <v>16</v>
      </c>
      <c r="E38" s="45" t="s">
        <v>17</v>
      </c>
      <c r="F38" s="46" t="s">
        <v>18</v>
      </c>
      <c r="G38" s="45" t="s">
        <v>19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</row>
    <row r="39" spans="1:255" s="16" customFormat="1" ht="13.8" x14ac:dyDescent="0.3">
      <c r="A39" s="42"/>
      <c r="B39" s="121" t="s">
        <v>89</v>
      </c>
      <c r="C39" s="117" t="s">
        <v>86</v>
      </c>
      <c r="D39" s="118">
        <v>5</v>
      </c>
      <c r="E39" s="101" t="s">
        <v>79</v>
      </c>
      <c r="F39" s="119">
        <v>40000</v>
      </c>
      <c r="G39" s="119">
        <f>D39*F39</f>
        <v>200000</v>
      </c>
      <c r="H39" s="15"/>
      <c r="I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</row>
    <row r="40" spans="1:255" s="16" customFormat="1" ht="13.8" x14ac:dyDescent="0.3">
      <c r="A40" s="42"/>
      <c r="B40" s="123" t="s">
        <v>103</v>
      </c>
      <c r="C40" s="117" t="s">
        <v>86</v>
      </c>
      <c r="D40" s="106">
        <v>5</v>
      </c>
      <c r="E40" s="101" t="s">
        <v>79</v>
      </c>
      <c r="F40" s="119">
        <v>40000</v>
      </c>
      <c r="G40" s="119">
        <f t="shared" ref="G40:G42" si="1">D40*F40</f>
        <v>200000</v>
      </c>
      <c r="H40" s="15"/>
      <c r="I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</row>
    <row r="41" spans="1:255" s="16" customFormat="1" ht="13.8" x14ac:dyDescent="0.3">
      <c r="A41" s="42"/>
      <c r="B41" s="121" t="s">
        <v>90</v>
      </c>
      <c r="C41" s="117" t="s">
        <v>86</v>
      </c>
      <c r="D41" s="118">
        <v>2</v>
      </c>
      <c r="E41" s="101" t="s">
        <v>79</v>
      </c>
      <c r="F41" s="119">
        <v>40000</v>
      </c>
      <c r="G41" s="119">
        <f t="shared" si="1"/>
        <v>80000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</row>
    <row r="42" spans="1:255" s="16" customFormat="1" ht="13.8" x14ac:dyDescent="0.3">
      <c r="A42" s="42"/>
      <c r="B42" s="122" t="s">
        <v>91</v>
      </c>
      <c r="C42" s="117" t="s">
        <v>86</v>
      </c>
      <c r="D42" s="120">
        <v>3</v>
      </c>
      <c r="E42" s="101" t="s">
        <v>79</v>
      </c>
      <c r="F42" s="119">
        <v>40000</v>
      </c>
      <c r="G42" s="119">
        <f t="shared" si="1"/>
        <v>120000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</row>
    <row r="43" spans="1:255" s="16" customFormat="1" ht="12.75" customHeight="1" x14ac:dyDescent="0.3">
      <c r="A43" s="14"/>
      <c r="B43" s="43" t="s">
        <v>25</v>
      </c>
      <c r="C43" s="96"/>
      <c r="D43" s="96"/>
      <c r="E43" s="96"/>
      <c r="F43" s="96"/>
      <c r="G43" s="95">
        <f>SUM(G39:G42)</f>
        <v>600000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  <c r="IM43" s="15"/>
      <c r="IN43" s="15"/>
      <c r="IO43" s="15"/>
      <c r="IP43" s="15"/>
      <c r="IQ43" s="15"/>
      <c r="IR43" s="15"/>
      <c r="IS43" s="15"/>
      <c r="IT43" s="15"/>
      <c r="IU43" s="15"/>
    </row>
    <row r="44" spans="1:255" s="16" customFormat="1" ht="12" customHeight="1" x14ac:dyDescent="0.3">
      <c r="A44" s="17"/>
      <c r="B44" s="39"/>
      <c r="C44" s="40"/>
      <c r="D44" s="40"/>
      <c r="E44" s="40"/>
      <c r="F44" s="41"/>
      <c r="G44" s="41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</row>
    <row r="45" spans="1:255" s="16" customFormat="1" ht="12" customHeight="1" x14ac:dyDescent="0.3">
      <c r="A45" s="14"/>
      <c r="B45" s="31" t="s">
        <v>26</v>
      </c>
      <c r="C45" s="32"/>
      <c r="D45" s="33"/>
      <c r="E45" s="33"/>
      <c r="F45" s="33"/>
      <c r="G45" s="33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</row>
    <row r="46" spans="1:255" s="16" customFormat="1" ht="24" customHeight="1" x14ac:dyDescent="0.3">
      <c r="A46" s="14"/>
      <c r="B46" s="46" t="s">
        <v>27</v>
      </c>
      <c r="C46" s="46" t="s">
        <v>28</v>
      </c>
      <c r="D46" s="46" t="s">
        <v>29</v>
      </c>
      <c r="E46" s="46" t="s">
        <v>17</v>
      </c>
      <c r="F46" s="46" t="s">
        <v>18</v>
      </c>
      <c r="G46" s="46" t="s">
        <v>19</v>
      </c>
      <c r="H46" s="15"/>
      <c r="I46" s="15"/>
      <c r="J46" s="15"/>
      <c r="K46" s="4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</row>
    <row r="47" spans="1:255" s="16" customFormat="1" ht="12.75" customHeight="1" x14ac:dyDescent="0.3">
      <c r="A47" s="42"/>
      <c r="B47" s="125" t="s">
        <v>30</v>
      </c>
      <c r="C47" s="128"/>
      <c r="D47" s="128"/>
      <c r="E47" s="128"/>
      <c r="F47" s="128"/>
      <c r="G47" s="128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pans="1:255" s="16" customFormat="1" ht="12.75" customHeight="1" x14ac:dyDescent="0.3">
      <c r="A48" s="42"/>
      <c r="B48" s="126" t="s">
        <v>117</v>
      </c>
      <c r="C48" s="144" t="s">
        <v>94</v>
      </c>
      <c r="D48" s="145">
        <v>20</v>
      </c>
      <c r="E48" s="144" t="s">
        <v>68</v>
      </c>
      <c r="F48" s="132">
        <v>312000</v>
      </c>
      <c r="G48" s="132">
        <f>(D48*F48)</f>
        <v>6240000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</row>
    <row r="49" spans="1:255" s="16" customFormat="1" ht="12.75" customHeight="1" x14ac:dyDescent="0.3">
      <c r="A49" s="42"/>
      <c r="B49" s="127" t="s">
        <v>31</v>
      </c>
      <c r="C49" s="139"/>
      <c r="D49" s="139"/>
      <c r="E49" s="139"/>
      <c r="F49" s="132"/>
      <c r="G49" s="132">
        <f t="shared" ref="G49:G62" si="2">(D49*F49)</f>
        <v>0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</row>
    <row r="50" spans="1:255" s="16" customFormat="1" ht="12.75" customHeight="1" x14ac:dyDescent="0.3">
      <c r="A50" s="42"/>
      <c r="B50" s="142" t="s">
        <v>75</v>
      </c>
      <c r="C50" s="139" t="s">
        <v>32</v>
      </c>
      <c r="D50" s="139">
        <v>250</v>
      </c>
      <c r="E50" s="130" t="s">
        <v>104</v>
      </c>
      <c r="F50" s="132">
        <f>48500/25</f>
        <v>1940</v>
      </c>
      <c r="G50" s="132">
        <f t="shared" si="2"/>
        <v>485000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pans="1:255" s="16" customFormat="1" ht="12.75" customHeight="1" x14ac:dyDescent="0.3">
      <c r="A51" s="42"/>
      <c r="B51" s="142" t="s">
        <v>63</v>
      </c>
      <c r="C51" s="139" t="s">
        <v>32</v>
      </c>
      <c r="D51" s="139">
        <v>250</v>
      </c>
      <c r="E51" s="138" t="s">
        <v>78</v>
      </c>
      <c r="F51" s="132">
        <f>39000/25</f>
        <v>1560</v>
      </c>
      <c r="G51" s="132">
        <f t="shared" si="2"/>
        <v>390000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</row>
    <row r="52" spans="1:255" s="16" customFormat="1" ht="12.75" customHeight="1" x14ac:dyDescent="0.3">
      <c r="A52" s="42"/>
      <c r="B52" s="142" t="s">
        <v>76</v>
      </c>
      <c r="C52" s="139" t="s">
        <v>32</v>
      </c>
      <c r="D52" s="139">
        <v>200</v>
      </c>
      <c r="E52" s="130" t="s">
        <v>79</v>
      </c>
      <c r="F52" s="132">
        <f>30375/25</f>
        <v>1215</v>
      </c>
      <c r="G52" s="132">
        <f t="shared" si="2"/>
        <v>243000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</row>
    <row r="53" spans="1:255" s="16" customFormat="1" ht="12.75" customHeight="1" x14ac:dyDescent="0.3">
      <c r="A53" s="42"/>
      <c r="B53" s="142" t="s">
        <v>105</v>
      </c>
      <c r="C53" s="139" t="s">
        <v>32</v>
      </c>
      <c r="D53" s="139">
        <v>100</v>
      </c>
      <c r="E53" s="130" t="s">
        <v>68</v>
      </c>
      <c r="F53" s="132">
        <f>21000/25</f>
        <v>840</v>
      </c>
      <c r="G53" s="132">
        <f t="shared" si="2"/>
        <v>84000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</row>
    <row r="54" spans="1:255" s="16" customFormat="1" ht="12.75" customHeight="1" x14ac:dyDescent="0.3">
      <c r="A54" s="42"/>
      <c r="B54" s="143" t="s">
        <v>77</v>
      </c>
      <c r="C54" s="144" t="s">
        <v>32</v>
      </c>
      <c r="D54" s="145">
        <v>12000</v>
      </c>
      <c r="E54" s="130" t="s">
        <v>79</v>
      </c>
      <c r="F54" s="132">
        <v>120</v>
      </c>
      <c r="G54" s="132">
        <f t="shared" si="2"/>
        <v>1440000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</row>
    <row r="55" spans="1:255" s="16" customFormat="1" ht="12.75" customHeight="1" x14ac:dyDescent="0.3">
      <c r="A55" s="42"/>
      <c r="B55" s="127" t="s">
        <v>34</v>
      </c>
      <c r="C55" s="139"/>
      <c r="D55" s="139"/>
      <c r="E55" s="139"/>
      <c r="F55" s="132"/>
      <c r="G55" s="132">
        <f t="shared" si="2"/>
        <v>0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</row>
    <row r="56" spans="1:255" s="16" customFormat="1" ht="12.75" customHeight="1" x14ac:dyDescent="0.3">
      <c r="A56" s="42"/>
      <c r="B56" s="143" t="s">
        <v>69</v>
      </c>
      <c r="C56" s="140" t="s">
        <v>32</v>
      </c>
      <c r="D56" s="140">
        <v>2</v>
      </c>
      <c r="E56" s="130" t="s">
        <v>99</v>
      </c>
      <c r="F56" s="141">
        <v>18910</v>
      </c>
      <c r="G56" s="132">
        <f t="shared" si="2"/>
        <v>37820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</row>
    <row r="57" spans="1:255" s="16" customFormat="1" ht="12.75" customHeight="1" x14ac:dyDescent="0.3">
      <c r="A57" s="42"/>
      <c r="B57" s="143" t="s">
        <v>64</v>
      </c>
      <c r="C57" s="140" t="s">
        <v>33</v>
      </c>
      <c r="D57" s="140">
        <v>5</v>
      </c>
      <c r="E57" s="130" t="s">
        <v>99</v>
      </c>
      <c r="F57" s="141">
        <v>4800</v>
      </c>
      <c r="G57" s="132">
        <f t="shared" si="2"/>
        <v>24000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</row>
    <row r="58" spans="1:255" s="16" customFormat="1" ht="12.75" customHeight="1" x14ac:dyDescent="0.3">
      <c r="A58" s="42"/>
      <c r="B58" s="143" t="s">
        <v>118</v>
      </c>
      <c r="C58" s="140" t="s">
        <v>33</v>
      </c>
      <c r="D58" s="140">
        <v>10</v>
      </c>
      <c r="E58" s="130" t="s">
        <v>99</v>
      </c>
      <c r="F58" s="141">
        <v>16000</v>
      </c>
      <c r="G58" s="132">
        <f t="shared" si="2"/>
        <v>160000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</row>
    <row r="59" spans="1:255" s="16" customFormat="1" ht="12.75" customHeight="1" x14ac:dyDescent="0.3">
      <c r="A59" s="42"/>
      <c r="B59" s="143" t="s">
        <v>108</v>
      </c>
      <c r="C59" s="140" t="s">
        <v>33</v>
      </c>
      <c r="D59" s="140">
        <v>1</v>
      </c>
      <c r="E59" s="130" t="s">
        <v>99</v>
      </c>
      <c r="F59" s="141">
        <v>18000</v>
      </c>
      <c r="G59" s="132">
        <f t="shared" si="2"/>
        <v>18000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pans="1:255" s="16" customFormat="1" ht="12.75" customHeight="1" x14ac:dyDescent="0.3">
      <c r="A60" s="42"/>
      <c r="B60" s="143" t="s">
        <v>109</v>
      </c>
      <c r="C60" s="140" t="s">
        <v>33</v>
      </c>
      <c r="D60" s="140">
        <v>1</v>
      </c>
      <c r="E60" s="130" t="s">
        <v>99</v>
      </c>
      <c r="F60" s="141">
        <v>45000</v>
      </c>
      <c r="G60" s="132">
        <f t="shared" si="2"/>
        <v>45000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pans="1:255" s="16" customFormat="1" ht="12.75" customHeight="1" x14ac:dyDescent="0.3">
      <c r="A61" s="42"/>
      <c r="B61" s="143" t="s">
        <v>115</v>
      </c>
      <c r="C61" s="140" t="s">
        <v>32</v>
      </c>
      <c r="D61" s="140">
        <v>0.6</v>
      </c>
      <c r="E61" s="130" t="s">
        <v>99</v>
      </c>
      <c r="F61" s="141">
        <f>21900*5</f>
        <v>109500</v>
      </c>
      <c r="G61" s="132">
        <f t="shared" si="2"/>
        <v>65700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pans="1:255" s="16" customFormat="1" ht="12.75" customHeight="1" x14ac:dyDescent="0.3">
      <c r="A62" s="42"/>
      <c r="B62" s="143" t="s">
        <v>98</v>
      </c>
      <c r="C62" s="140" t="s">
        <v>33</v>
      </c>
      <c r="D62" s="140">
        <v>2</v>
      </c>
      <c r="E62" s="130" t="s">
        <v>102</v>
      </c>
      <c r="F62" s="141">
        <v>63000</v>
      </c>
      <c r="G62" s="132">
        <f t="shared" si="2"/>
        <v>126000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pans="1:255" s="16" customFormat="1" ht="13.5" customHeight="1" x14ac:dyDescent="0.3">
      <c r="A63" s="14"/>
      <c r="B63" s="43" t="s">
        <v>35</v>
      </c>
      <c r="C63" s="96"/>
      <c r="D63" s="96"/>
      <c r="E63" s="96"/>
      <c r="F63" s="96"/>
      <c r="G63" s="95">
        <f>SUM(G47:G62)</f>
        <v>9358520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pans="1:255" s="16" customFormat="1" ht="12" customHeight="1" x14ac:dyDescent="0.3">
      <c r="A64" s="17"/>
      <c r="B64" s="39"/>
      <c r="C64" s="40"/>
      <c r="D64" s="40"/>
      <c r="E64" s="40"/>
      <c r="F64" s="41"/>
      <c r="G64" s="41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pans="1:255" s="16" customFormat="1" ht="12" customHeight="1" x14ac:dyDescent="0.3">
      <c r="A65" s="14"/>
      <c r="B65" s="31" t="s">
        <v>36</v>
      </c>
      <c r="C65" s="32"/>
      <c r="D65" s="33"/>
      <c r="E65" s="33"/>
      <c r="F65" s="33"/>
      <c r="G65" s="33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pans="1:255" s="16" customFormat="1" ht="24" customHeight="1" x14ac:dyDescent="0.3">
      <c r="A66" s="14"/>
      <c r="B66" s="45" t="s">
        <v>37</v>
      </c>
      <c r="C66" s="46" t="s">
        <v>28</v>
      </c>
      <c r="D66" s="47" t="s">
        <v>29</v>
      </c>
      <c r="E66" s="45" t="s">
        <v>17</v>
      </c>
      <c r="F66" s="47" t="s">
        <v>18</v>
      </c>
      <c r="G66" s="48" t="s">
        <v>19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pans="1:255" s="16" customFormat="1" ht="13.8" x14ac:dyDescent="0.3">
      <c r="A67" s="42"/>
      <c r="B67" s="9" t="s">
        <v>95</v>
      </c>
      <c r="C67" s="124" t="s">
        <v>71</v>
      </c>
      <c r="D67" s="132">
        <v>3000</v>
      </c>
      <c r="E67" s="108" t="s">
        <v>110</v>
      </c>
      <c r="F67" s="133">
        <v>1600</v>
      </c>
      <c r="G67" s="131">
        <f t="shared" ref="G67:G68" si="3">(D67*F67)</f>
        <v>4800000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</row>
    <row r="68" spans="1:255" s="16" customFormat="1" ht="13.8" x14ac:dyDescent="0.3">
      <c r="A68" s="42"/>
      <c r="B68" s="107" t="s">
        <v>100</v>
      </c>
      <c r="C68" s="135" t="s">
        <v>71</v>
      </c>
      <c r="D68" s="131">
        <v>5</v>
      </c>
      <c r="E68" s="134" t="s">
        <v>70</v>
      </c>
      <c r="F68" s="136">
        <v>182513</v>
      </c>
      <c r="G68" s="131">
        <f t="shared" si="3"/>
        <v>912565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</row>
    <row r="69" spans="1:255" s="16" customFormat="1" ht="13.5" customHeight="1" x14ac:dyDescent="0.3">
      <c r="A69" s="14"/>
      <c r="B69" s="49" t="s">
        <v>38</v>
      </c>
      <c r="C69" s="99"/>
      <c r="D69" s="99"/>
      <c r="E69" s="99"/>
      <c r="F69" s="99"/>
      <c r="G69" s="94">
        <f>SUM(G67:G68)</f>
        <v>5712565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pans="1:255" s="16" customFormat="1" ht="12" customHeight="1" x14ac:dyDescent="0.3">
      <c r="A70" s="17"/>
      <c r="B70" s="50"/>
      <c r="C70" s="50"/>
      <c r="D70" s="50"/>
      <c r="E70" s="50"/>
      <c r="F70" s="51"/>
      <c r="G70" s="51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pans="1:255" s="16" customFormat="1" ht="12" customHeight="1" x14ac:dyDescent="0.3">
      <c r="A71" s="42"/>
      <c r="B71" s="52" t="s">
        <v>39</v>
      </c>
      <c r="C71" s="53"/>
      <c r="D71" s="53"/>
      <c r="E71" s="53"/>
      <c r="F71" s="53"/>
      <c r="G71" s="90">
        <f>G30+G43+G63+G69</f>
        <v>18051085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spans="1:255" s="16" customFormat="1" ht="12" customHeight="1" x14ac:dyDescent="0.3">
      <c r="A72" s="42"/>
      <c r="B72" s="54" t="s">
        <v>40</v>
      </c>
      <c r="C72" s="55"/>
      <c r="D72" s="55"/>
      <c r="E72" s="55"/>
      <c r="F72" s="55"/>
      <c r="G72" s="91">
        <f>G71*0.05</f>
        <v>902554.25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</row>
    <row r="73" spans="1:255" s="16" customFormat="1" ht="12" customHeight="1" x14ac:dyDescent="0.3">
      <c r="A73" s="42"/>
      <c r="B73" s="56" t="s">
        <v>41</v>
      </c>
      <c r="C73" s="57"/>
      <c r="D73" s="57"/>
      <c r="E73" s="57"/>
      <c r="F73" s="57"/>
      <c r="G73" s="92">
        <f>G72+G71</f>
        <v>18953639.25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</row>
    <row r="74" spans="1:255" s="16" customFormat="1" ht="12" customHeight="1" x14ac:dyDescent="0.3">
      <c r="A74" s="42"/>
      <c r="B74" s="54" t="s">
        <v>42</v>
      </c>
      <c r="C74" s="55"/>
      <c r="D74" s="55"/>
      <c r="E74" s="55"/>
      <c r="F74" s="55"/>
      <c r="G74" s="91">
        <f>G12</f>
        <v>31500000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</row>
    <row r="75" spans="1:255" s="16" customFormat="1" ht="12" customHeight="1" x14ac:dyDescent="0.3">
      <c r="A75" s="42"/>
      <c r="B75" s="58" t="s">
        <v>43</v>
      </c>
      <c r="C75" s="59"/>
      <c r="D75" s="59"/>
      <c r="E75" s="59"/>
      <c r="F75" s="59"/>
      <c r="G75" s="93">
        <f>G74-G73</f>
        <v>12546360.75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</row>
    <row r="76" spans="1:255" s="16" customFormat="1" ht="12" customHeight="1" x14ac:dyDescent="0.3">
      <c r="A76" s="42"/>
      <c r="B76" s="60" t="s">
        <v>87</v>
      </c>
      <c r="C76" s="61"/>
      <c r="D76" s="61"/>
      <c r="E76" s="61"/>
      <c r="F76" s="61"/>
      <c r="G76" s="62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</row>
    <row r="77" spans="1:255" s="16" customFormat="1" ht="12.75" customHeight="1" thickBot="1" x14ac:dyDescent="0.35">
      <c r="A77" s="42"/>
      <c r="B77" s="63"/>
      <c r="C77" s="61"/>
      <c r="D77" s="61"/>
      <c r="E77" s="61"/>
      <c r="F77" s="61"/>
      <c r="G77" s="62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</row>
    <row r="78" spans="1:255" s="16" customFormat="1" ht="12" customHeight="1" x14ac:dyDescent="0.3">
      <c r="A78" s="42"/>
      <c r="B78" s="64" t="s">
        <v>88</v>
      </c>
      <c r="C78" s="65"/>
      <c r="D78" s="65"/>
      <c r="E78" s="65"/>
      <c r="F78" s="66"/>
      <c r="G78" s="62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pans="1:255" s="16" customFormat="1" ht="12" customHeight="1" x14ac:dyDescent="0.3">
      <c r="A79" s="42"/>
      <c r="B79" s="10" t="s">
        <v>44</v>
      </c>
      <c r="C79" s="63"/>
      <c r="D79" s="63"/>
      <c r="E79" s="63"/>
      <c r="F79" s="67"/>
      <c r="G79" s="62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pans="1:255" s="16" customFormat="1" ht="12" customHeight="1" x14ac:dyDescent="0.3">
      <c r="A80" s="42"/>
      <c r="B80" s="10" t="s">
        <v>45</v>
      </c>
      <c r="C80" s="63"/>
      <c r="D80" s="63"/>
      <c r="E80" s="63"/>
      <c r="F80" s="67"/>
      <c r="G80" s="6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spans="1:255" s="16" customFormat="1" ht="12" customHeight="1" x14ac:dyDescent="0.3">
      <c r="A81" s="42"/>
      <c r="B81" s="10" t="s">
        <v>46</v>
      </c>
      <c r="C81" s="63"/>
      <c r="D81" s="63"/>
      <c r="E81" s="63"/>
      <c r="F81" s="67"/>
      <c r="G81" s="6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pans="1:255" s="16" customFormat="1" ht="12" customHeight="1" x14ac:dyDescent="0.3">
      <c r="A82" s="42"/>
      <c r="B82" s="10" t="s">
        <v>47</v>
      </c>
      <c r="C82" s="63"/>
      <c r="D82" s="63"/>
      <c r="E82" s="63"/>
      <c r="F82" s="67"/>
      <c r="G82" s="6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</row>
    <row r="83" spans="1:255" s="16" customFormat="1" ht="12" customHeight="1" x14ac:dyDescent="0.3">
      <c r="A83" s="42"/>
      <c r="B83" s="10" t="s">
        <v>48</v>
      </c>
      <c r="C83" s="63"/>
      <c r="D83" s="63"/>
      <c r="E83" s="63"/>
      <c r="F83" s="67"/>
      <c r="G83" s="6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pans="1:255" s="16" customFormat="1" ht="12.75" customHeight="1" thickBot="1" x14ac:dyDescent="0.35">
      <c r="A84" s="42"/>
      <c r="B84" s="11" t="s">
        <v>49</v>
      </c>
      <c r="C84" s="68"/>
      <c r="D84" s="68"/>
      <c r="E84" s="68"/>
      <c r="F84" s="69"/>
      <c r="G84" s="6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spans="1:255" s="16" customFormat="1" ht="12.75" customHeight="1" x14ac:dyDescent="0.3">
      <c r="A85" s="42"/>
      <c r="B85" s="63"/>
      <c r="C85" s="63"/>
      <c r="D85" s="63"/>
      <c r="E85" s="63"/>
      <c r="F85" s="63"/>
      <c r="G85" s="6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pans="1:255" s="16" customFormat="1" ht="15" customHeight="1" thickBot="1" x14ac:dyDescent="0.35">
      <c r="A86" s="42"/>
      <c r="B86" s="155" t="s">
        <v>50</v>
      </c>
      <c r="C86" s="156"/>
      <c r="D86" s="70"/>
      <c r="E86" s="71"/>
      <c r="F86" s="71"/>
      <c r="G86" s="6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</row>
    <row r="87" spans="1:255" s="16" customFormat="1" ht="12" customHeight="1" x14ac:dyDescent="0.3">
      <c r="A87" s="42"/>
      <c r="B87" s="72" t="s">
        <v>37</v>
      </c>
      <c r="C87" s="113" t="s">
        <v>96</v>
      </c>
      <c r="D87" s="114" t="s">
        <v>51</v>
      </c>
      <c r="E87" s="71"/>
      <c r="F87" s="71"/>
      <c r="G87" s="6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</row>
    <row r="88" spans="1:255" s="16" customFormat="1" ht="12" customHeight="1" x14ac:dyDescent="0.3">
      <c r="A88" s="42"/>
      <c r="B88" s="73" t="s">
        <v>52</v>
      </c>
      <c r="C88" s="109">
        <f>G30</f>
        <v>2380000</v>
      </c>
      <c r="D88" s="110">
        <f>(C88/C94)</f>
        <v>0.12556955255967531</v>
      </c>
      <c r="E88" s="71"/>
      <c r="F88" s="71"/>
      <c r="G88" s="6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pans="1:255" s="16" customFormat="1" ht="12" customHeight="1" x14ac:dyDescent="0.3">
      <c r="A89" s="42"/>
      <c r="B89" s="73" t="s">
        <v>53</v>
      </c>
      <c r="C89" s="111">
        <v>0</v>
      </c>
      <c r="D89" s="110">
        <v>0</v>
      </c>
      <c r="E89" s="71"/>
      <c r="F89" s="71"/>
      <c r="G89" s="6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</row>
    <row r="90" spans="1:255" s="16" customFormat="1" ht="12" customHeight="1" x14ac:dyDescent="0.3">
      <c r="A90" s="42"/>
      <c r="B90" s="73" t="s">
        <v>54</v>
      </c>
      <c r="C90" s="109">
        <f>G43</f>
        <v>600000</v>
      </c>
      <c r="D90" s="110">
        <f>(C90/C94)</f>
        <v>3.1656189720926549E-2</v>
      </c>
      <c r="E90" s="71"/>
      <c r="F90" s="71"/>
      <c r="G90" s="6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</row>
    <row r="91" spans="1:255" s="16" customFormat="1" ht="12" customHeight="1" x14ac:dyDescent="0.3">
      <c r="A91" s="42"/>
      <c r="B91" s="73" t="s">
        <v>27</v>
      </c>
      <c r="C91" s="109">
        <f>G63</f>
        <v>9358520</v>
      </c>
      <c r="D91" s="110">
        <f>(C91/C94)</f>
        <v>0.49375847437847586</v>
      </c>
      <c r="E91" s="71"/>
      <c r="F91" s="71"/>
      <c r="G91" s="6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pans="1:255" s="16" customFormat="1" ht="12" customHeight="1" x14ac:dyDescent="0.3">
      <c r="A92" s="42"/>
      <c r="B92" s="73" t="s">
        <v>55</v>
      </c>
      <c r="C92" s="115">
        <f>G69</f>
        <v>5712565</v>
      </c>
      <c r="D92" s="110">
        <f>(C92/C94)</f>
        <v>0.30139673572187464</v>
      </c>
      <c r="E92" s="74"/>
      <c r="F92" s="74"/>
      <c r="G92" s="6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pans="1:255" s="16" customFormat="1" ht="12" customHeight="1" x14ac:dyDescent="0.3">
      <c r="A93" s="42"/>
      <c r="B93" s="73" t="s">
        <v>56</v>
      </c>
      <c r="C93" s="115">
        <f>G72</f>
        <v>902554.25</v>
      </c>
      <c r="D93" s="110">
        <f>(C93/C94)</f>
        <v>4.7619047619047616E-2</v>
      </c>
      <c r="E93" s="74"/>
      <c r="F93" s="74"/>
      <c r="G93" s="6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pans="1:255" s="16" customFormat="1" ht="12.75" customHeight="1" thickBot="1" x14ac:dyDescent="0.35">
      <c r="A94" s="42"/>
      <c r="B94" s="75" t="s">
        <v>57</v>
      </c>
      <c r="C94" s="116">
        <f>SUM(C88:C93)</f>
        <v>18953639.25</v>
      </c>
      <c r="D94" s="112">
        <f>SUM(D88:D93)</f>
        <v>1</v>
      </c>
      <c r="E94" s="74"/>
      <c r="F94" s="74"/>
      <c r="G94" s="6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pans="1:255" s="16" customFormat="1" ht="12" customHeight="1" x14ac:dyDescent="0.3">
      <c r="A95" s="42"/>
      <c r="B95" s="63"/>
      <c r="C95" s="61"/>
      <c r="D95" s="61"/>
      <c r="E95" s="61"/>
      <c r="F95" s="61"/>
      <c r="G95" s="6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pans="1:255" s="16" customFormat="1" ht="12.75" customHeight="1" x14ac:dyDescent="0.3">
      <c r="A96" s="42"/>
      <c r="B96" s="77"/>
      <c r="C96" s="61"/>
      <c r="D96" s="61"/>
      <c r="E96" s="61"/>
      <c r="F96" s="61"/>
      <c r="G96" s="6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pans="1:255" s="16" customFormat="1" ht="12" customHeight="1" thickBot="1" x14ac:dyDescent="0.35">
      <c r="A97" s="78"/>
      <c r="B97" s="79"/>
      <c r="C97" s="80" t="s">
        <v>58</v>
      </c>
      <c r="D97" s="81"/>
      <c r="E97" s="82"/>
      <c r="F97" s="83"/>
      <c r="G97" s="6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pans="1:255" s="16" customFormat="1" ht="12" customHeight="1" x14ac:dyDescent="0.3">
      <c r="A98" s="42"/>
      <c r="B98" s="89" t="s">
        <v>92</v>
      </c>
      <c r="C98" s="12">
        <v>44000</v>
      </c>
      <c r="D98" s="12">
        <v>45000</v>
      </c>
      <c r="E98" s="13">
        <v>47000</v>
      </c>
      <c r="F98" s="84"/>
      <c r="G98" s="8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pans="1:255" s="16" customFormat="1" ht="12.75" customHeight="1" thickBot="1" x14ac:dyDescent="0.35">
      <c r="A99" s="42"/>
      <c r="B99" s="75" t="s">
        <v>74</v>
      </c>
      <c r="C99" s="76">
        <f>(G73/C98)</f>
        <v>430.76452840909093</v>
      </c>
      <c r="D99" s="76">
        <f>(G73/D98)</f>
        <v>421.19198333333333</v>
      </c>
      <c r="E99" s="86">
        <f>(G73/E98)</f>
        <v>403.26892021276598</v>
      </c>
      <c r="F99" s="84"/>
      <c r="G99" s="8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</row>
    <row r="100" spans="1:255" s="16" customFormat="1" ht="15.6" customHeight="1" x14ac:dyDescent="0.3">
      <c r="A100" s="42"/>
      <c r="B100" s="154" t="s">
        <v>59</v>
      </c>
      <c r="C100" s="154"/>
      <c r="D100" s="154"/>
      <c r="E100" s="154"/>
      <c r="F100" s="63"/>
      <c r="G100" s="63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</row>
    <row r="101" spans="1:255" s="16" customFormat="1" ht="11.25" customHeigh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</row>
    <row r="102" spans="1:255" s="88" customFormat="1" ht="11.25" customHeight="1" x14ac:dyDescent="0.3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  <c r="EO102" s="87"/>
      <c r="EP102" s="87"/>
      <c r="EQ102" s="87"/>
      <c r="ER102" s="87"/>
      <c r="ES102" s="87"/>
      <c r="ET102" s="87"/>
      <c r="EU102" s="87"/>
      <c r="EV102" s="87"/>
      <c r="EW102" s="87"/>
      <c r="EX102" s="87"/>
      <c r="EY102" s="87"/>
      <c r="EZ102" s="87"/>
      <c r="FA102" s="87"/>
      <c r="FB102" s="87"/>
      <c r="FC102" s="87"/>
      <c r="FD102" s="87"/>
      <c r="FE102" s="87"/>
      <c r="FF102" s="87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87"/>
      <c r="FT102" s="87"/>
      <c r="FU102" s="87"/>
      <c r="FV102" s="87"/>
      <c r="FW102" s="87"/>
      <c r="FX102" s="87"/>
      <c r="FY102" s="87"/>
      <c r="FZ102" s="87"/>
      <c r="GA102" s="87"/>
      <c r="GB102" s="87"/>
      <c r="GC102" s="87"/>
      <c r="GD102" s="87"/>
      <c r="GE102" s="87"/>
      <c r="GF102" s="87"/>
      <c r="GG102" s="87"/>
      <c r="GH102" s="87"/>
      <c r="GI102" s="87"/>
      <c r="GJ102" s="87"/>
      <c r="GK102" s="87"/>
      <c r="GL102" s="87"/>
      <c r="GM102" s="87"/>
      <c r="GN102" s="87"/>
      <c r="GO102" s="87"/>
      <c r="GP102" s="87"/>
      <c r="GQ102" s="87"/>
      <c r="GR102" s="87"/>
      <c r="GS102" s="87"/>
      <c r="GT102" s="87"/>
      <c r="GU102" s="87"/>
      <c r="GV102" s="87"/>
      <c r="GW102" s="87"/>
      <c r="GX102" s="87"/>
      <c r="GY102" s="87"/>
      <c r="GZ102" s="87"/>
      <c r="HA102" s="87"/>
      <c r="HB102" s="87"/>
      <c r="HC102" s="87"/>
      <c r="HD102" s="87"/>
      <c r="HE102" s="87"/>
      <c r="HF102" s="87"/>
      <c r="HG102" s="87"/>
      <c r="HH102" s="87"/>
      <c r="HI102" s="87"/>
      <c r="HJ102" s="87"/>
      <c r="HK102" s="87"/>
      <c r="HL102" s="87"/>
      <c r="HM102" s="87"/>
      <c r="HN102" s="87"/>
      <c r="HO102" s="87"/>
      <c r="HP102" s="87"/>
      <c r="HQ102" s="87"/>
      <c r="HR102" s="87"/>
      <c r="HS102" s="87"/>
      <c r="HT102" s="87"/>
      <c r="HU102" s="87"/>
      <c r="HV102" s="87"/>
      <c r="HW102" s="87"/>
      <c r="HX102" s="87"/>
      <c r="HY102" s="87"/>
      <c r="HZ102" s="87"/>
      <c r="IA102" s="87"/>
      <c r="IB102" s="87"/>
      <c r="IC102" s="87"/>
      <c r="ID102" s="87"/>
      <c r="IE102" s="87"/>
      <c r="IF102" s="87"/>
      <c r="IG102" s="87"/>
      <c r="IH102" s="87"/>
      <c r="II102" s="87"/>
      <c r="IJ102" s="87"/>
      <c r="IK102" s="87"/>
      <c r="IL102" s="87"/>
      <c r="IM102" s="87"/>
      <c r="IN102" s="87"/>
      <c r="IO102" s="87"/>
      <c r="IP102" s="87"/>
      <c r="IQ102" s="87"/>
      <c r="IR102" s="87"/>
      <c r="IS102" s="87"/>
      <c r="IT102" s="87"/>
      <c r="IU102" s="87"/>
    </row>
    <row r="103" spans="1:255" s="88" customFormat="1" ht="11.25" customHeight="1" x14ac:dyDescent="0.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87"/>
      <c r="FP103" s="87"/>
      <c r="FQ103" s="87"/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7"/>
      <c r="GV103" s="87"/>
      <c r="GW103" s="87"/>
      <c r="GX103" s="87"/>
      <c r="GY103" s="87"/>
      <c r="GZ103" s="87"/>
      <c r="HA103" s="87"/>
      <c r="HB103" s="87"/>
      <c r="HC103" s="87"/>
      <c r="HD103" s="87"/>
      <c r="HE103" s="87"/>
      <c r="HF103" s="87"/>
      <c r="HG103" s="87"/>
      <c r="HH103" s="87"/>
      <c r="HI103" s="87"/>
      <c r="HJ103" s="87"/>
      <c r="HK103" s="87"/>
      <c r="HL103" s="87"/>
      <c r="HM103" s="87"/>
      <c r="HN103" s="87"/>
      <c r="HO103" s="87"/>
      <c r="HP103" s="87"/>
      <c r="HQ103" s="87"/>
      <c r="HR103" s="87"/>
      <c r="HS103" s="87"/>
      <c r="HT103" s="87"/>
      <c r="HU103" s="87"/>
      <c r="HV103" s="87"/>
      <c r="HW103" s="87"/>
      <c r="HX103" s="87"/>
      <c r="HY103" s="87"/>
      <c r="HZ103" s="87"/>
      <c r="IA103" s="87"/>
      <c r="IB103" s="87"/>
      <c r="IC103" s="87"/>
      <c r="ID103" s="87"/>
      <c r="IE103" s="87"/>
      <c r="IF103" s="87"/>
      <c r="IG103" s="87"/>
      <c r="IH103" s="87"/>
      <c r="II103" s="87"/>
      <c r="IJ103" s="87"/>
      <c r="IK103" s="87"/>
      <c r="IL103" s="87"/>
      <c r="IM103" s="87"/>
      <c r="IN103" s="87"/>
      <c r="IO103" s="87"/>
      <c r="IP103" s="87"/>
      <c r="IQ103" s="87"/>
      <c r="IR103" s="87"/>
      <c r="IS103" s="87"/>
      <c r="IT103" s="87"/>
      <c r="IU103" s="87"/>
    </row>
  </sheetData>
  <mergeCells count="9">
    <mergeCell ref="E9:F9"/>
    <mergeCell ref="E14:F14"/>
    <mergeCell ref="E15:F15"/>
    <mergeCell ref="B17:G17"/>
    <mergeCell ref="B100:E100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2022-06-18T19:50:52Z</dcterms:modified>
</cp:coreProperties>
</file>