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7" documentId="11_ADF0DC3B5C1CC2E5E23F2A1133F1C7C6D60E3361" xr6:coauthVersionLast="47" xr6:coauthVersionMax="47" xr10:uidLastSave="{4F21D5AE-3DEE-4431-809D-69BE522D30B3}"/>
  <bookViews>
    <workbookView xWindow="0" yWindow="0" windowWidth="20490" windowHeight="7755" xr2:uid="{00000000-000D-0000-FFFF-FFFF00000000}"/>
  </bookViews>
  <sheets>
    <sheet name="PONEDORAS" sheetId="1" r:id="rId1"/>
  </sheets>
  <definedNames>
    <definedName name="_xlnm.Print_Area" localSheetId="0">PONEDORAS!$A$1:$F$81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8" i="1"/>
  <c r="F33" i="1"/>
  <c r="F38" i="1"/>
  <c r="F39" i="1"/>
  <c r="F41" i="1"/>
  <c r="F42" i="1"/>
  <c r="F43" i="1"/>
  <c r="F47" i="1"/>
  <c r="F48" i="1"/>
  <c r="F49" i="1"/>
  <c r="F50" i="1"/>
  <c r="F52" i="1"/>
  <c r="F53" i="1"/>
  <c r="F54" i="1"/>
  <c r="D79" i="1"/>
  <c r="B71" i="1"/>
  <c r="B70" i="1"/>
  <c r="F11" i="1"/>
  <c r="F55" i="1"/>
  <c r="B73" i="1"/>
  <c r="B69" i="1"/>
  <c r="B72" i="1"/>
  <c r="B74" i="1"/>
  <c r="F56" i="1"/>
  <c r="C79" i="1"/>
  <c r="B79" i="1"/>
  <c r="B75" i="1"/>
  <c r="C71" i="1"/>
  <c r="C73" i="1"/>
  <c r="C69" i="1"/>
  <c r="C72" i="1"/>
  <c r="C74" i="1"/>
  <c r="C75" i="1"/>
</calcChain>
</file>

<file path=xl/sharedStrings.xml><?xml version="1.0" encoding="utf-8"?>
<sst xmlns="http://schemas.openxmlformats.org/spreadsheetml/2006/main" count="126" uniqueCount="93">
  <si>
    <t>RUBRO O CULTIVO</t>
  </si>
  <si>
    <t>Gallinas ponedoras (200 aves)</t>
  </si>
  <si>
    <t>RENDIMIENTO (HUEVOS) **</t>
  </si>
  <si>
    <t>VARIEDAD</t>
  </si>
  <si>
    <t>Lohmann, Hyline brown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</si>
  <si>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</si>
  <si>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</si>
  <si>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</si>
  <si>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</si>
  <si>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</si>
  <si>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</si>
  <si>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</si>
  <si>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</si>
  <si>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</si>
  <si>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</si>
  <si>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</si>
  <si>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</si>
  <si>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</si>
  <si>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</si>
  <si>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</si>
  <si>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</si>
  <si>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</si>
  <si>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Sanitaria</t>
  </si>
  <si>
    <t>COSTOS DIRECTOS DE PRODUCCIÓN POR 45.000 huevos 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</si>
  <si>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</si>
  <si>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</si>
  <si>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</si>
  <si>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</si>
  <si>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</si>
  <si>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</si>
  <si>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</si>
  <si>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</si>
  <si>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</si>
  <si>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May - Jun - Oct</t>
  </si>
  <si>
    <t>Médico Veterinario</t>
  </si>
  <si>
    <t>Limpieza y mantención gallinero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</si>
  <si>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</si>
  <si>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</si>
  <si>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</si>
  <si>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</si>
  <si>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</si>
  <si>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</si>
  <si>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</si>
  <si>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</si>
  <si>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</si>
  <si>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</si>
  <si>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</si>
  <si>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Concentrado postura + conchuela</t>
  </si>
  <si>
    <t>kg</t>
  </si>
  <si>
    <t>Veter Vit</t>
  </si>
  <si>
    <t>gr</t>
  </si>
  <si>
    <t>Mayo - Jun - Oct</t>
  </si>
  <si>
    <t>Control parásitos internos (Invectina inyectable)</t>
  </si>
  <si>
    <t>Frasco 500 ml</t>
  </si>
  <si>
    <t>Azovetril</t>
  </si>
  <si>
    <t>Frasco 250 ml</t>
  </si>
  <si>
    <t>May - Sept</t>
  </si>
  <si>
    <t>Subtotal Insumos</t>
  </si>
  <si>
    <t>OTROS</t>
  </si>
  <si>
    <t>Item</t>
  </si>
  <si>
    <t>Bandeja huevo</t>
  </si>
  <si>
    <t>unidad</t>
  </si>
  <si>
    <t>Flete insumo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</si>
  <si>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</si>
  <si>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</si>
  <si>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</si>
  <si>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</si>
  <si>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</si>
  <si>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</si>
  <si>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</si>
  <si>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</si>
  <si>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</si>
  <si>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</si>
  <si>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</si>
  <si>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</si>
  <si>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</si>
  <si>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</si>
  <si>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</si>
  <si>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</si>
  <si>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$/HUEVO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</si>
  <si>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</si>
  <si>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</si>
  <si>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</si>
  <si>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</si>
  <si>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</si>
  <si>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</si>
  <si>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</si>
  <si>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TOTAL/huevos</t>
  </si>
  <si>
    <t>ESCENARIOS COSTO UNITARIO  ($/Huevo)</t>
  </si>
  <si>
    <t>Rendimiento (HUEVOS)</t>
  </si>
  <si>
    <t>Costo unitario (UNIDAD) (*)</t>
  </si>
  <si>
    <t>(*): Este valor representa el valor mìnimo de venta del producto</t>
  </si>
  <si>
    <t>(**) Considera plantel con 200 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</si>
</sst>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left" vertical="center" wrapText="1"/>
    </xf>
    <xf numFmtId="166" fontId="1" fillId="2" borderId="45" xfId="0" applyNumberFormat="1" applyFont="1" applyFill="1" applyBorder="1" applyAlignment="1">
      <alignment vertical="center" wrapText="1"/>
    </xf>
    <xf numFmtId="166" fontId="3" fillId="3" borderId="73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10" borderId="44" xfId="0" applyNumberFormat="1" applyFont="1" applyFill="1" applyBorder="1" applyAlignment="1">
      <alignment vertical="center" wrapText="1"/>
    </xf>
    <xf numFmtId="166" fontId="1" fillId="2" borderId="44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vertical="center" wrapText="1"/>
    </xf>
    <xf numFmtId="49" fontId="1" fillId="10" borderId="45" xfId="0" applyNumberFormat="1" applyFont="1" applyFill="1" applyBorder="1" applyAlignment="1">
      <alignment horizontal="center" vertical="center" wrapText="1"/>
    </xf>
    <xf numFmtId="0" fontId="1" fillId="10" borderId="45" xfId="0" applyNumberFormat="1" applyFont="1" applyFill="1" applyBorder="1" applyAlignment="1">
      <alignment horizontal="center" vertical="center" wrapText="1"/>
    </xf>
    <xf numFmtId="49" fontId="1" fillId="10" borderId="45" xfId="0" applyNumberFormat="1" applyFont="1" applyFill="1" applyBorder="1" applyAlignment="1">
      <alignment horizontal="left" vertical="center" wrapText="1"/>
    </xf>
    <xf numFmtId="166" fontId="1" fillId="10" borderId="45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 wrapText="1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right" vertical="center" wrapText="1"/>
    </xf>
    <xf numFmtId="49" fontId="7" fillId="5" borderId="74" xfId="0" applyNumberFormat="1" applyFont="1" applyFill="1" applyBorder="1" applyAlignment="1">
      <alignment vertical="center" wrapText="1"/>
    </xf>
    <xf numFmtId="0" fontId="1" fillId="2" borderId="74" xfId="0" applyFont="1" applyFill="1" applyBorder="1" applyAlignment="1">
      <alignment horizontal="center" vertical="center" wrapText="1"/>
    </xf>
    <xf numFmtId="3" fontId="1" fillId="2" borderId="74" xfId="0" applyNumberFormat="1" applyFont="1" applyFill="1" applyBorder="1" applyAlignment="1">
      <alignment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1" fillId="10" borderId="5" xfId="1" applyFont="1" applyFill="1" applyBorder="1" applyAlignment="1">
      <alignment vertical="center" wrapText="1"/>
    </xf>
    <xf numFmtId="164" fontId="1" fillId="2" borderId="5" xfId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1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vertical="center" wrapText="1"/>
    </xf>
    <xf numFmtId="49" fontId="4" fillId="11" borderId="5" xfId="0" applyNumberFormat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5" fillId="10" borderId="76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53" xfId="0" applyNumberFormat="1" applyFont="1" applyFill="1" applyBorder="1" applyAlignment="1">
      <alignment horizontal="left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4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63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2" fillId="5" borderId="70" xfId="0" applyNumberFormat="1" applyFont="1" applyFill="1" applyBorder="1" applyAlignment="1">
      <alignment horizontal="left" vertical="center" wrapText="1"/>
    </xf>
    <xf numFmtId="49" fontId="2" fillId="3" borderId="67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3" borderId="56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1031874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1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1"/>
  <sheetViews>
    <sheetView showGridLines="0" tabSelected="1" topLeftCell="A32" zoomScaleNormal="100" zoomScaleSheetLayoutView="120" workbookViewId="0">
      <selection activeCell="I48" sqref="I47:I48"/>
    </sheetView>
  </sheetViews>
  <sheetFormatPr defaultColWidth="10.85546875" defaultRowHeight="11.25" customHeight="1"/>
  <cols>
    <col min="1" max="1" width="20.42578125" style="2" customWidth="1"/>
    <col min="2" max="2" width="19.42578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11" t="s">
        <v>2</v>
      </c>
      <c r="E8" s="112"/>
      <c r="F8" s="9">
        <v>45000</v>
      </c>
    </row>
    <row r="9" spans="1:6" ht="12.75">
      <c r="A9" s="10" t="s">
        <v>3</v>
      </c>
      <c r="B9" s="7" t="s">
        <v>4</v>
      </c>
      <c r="C9" s="8"/>
      <c r="D9" s="109" t="s">
        <v>5</v>
      </c>
      <c r="E9" s="110"/>
      <c r="F9" s="7" t="s">
        <v>6</v>
      </c>
    </row>
    <row r="10" spans="1:6" ht="12.75">
      <c r="A10" s="10" t="s">
        <v>7</v>
      </c>
      <c r="B10" s="7" t="s">
        <v>8</v>
      </c>
      <c r="C10" s="8"/>
      <c r="D10" s="109" t="s">
        <v>9</v>
      </c>
      <c r="E10" s="110"/>
      <c r="F10" s="90">
        <v>185</v>
      </c>
    </row>
    <row r="11" spans="1:6" ht="11.25" customHeight="1">
      <c r="A11" s="10" t="s">
        <v>10</v>
      </c>
      <c r="B11" s="7" t="s">
        <v>11</v>
      </c>
      <c r="C11" s="8"/>
      <c r="D11" s="113" t="s">
        <v>12</v>
      </c>
      <c r="E11" s="114"/>
      <c r="F11" s="91">
        <f>(F8*F10)</f>
        <v>8325000</v>
      </c>
    </row>
    <row r="12" spans="1:6" ht="12.75">
      <c r="A12" s="10" t="s">
        <v>13</v>
      </c>
      <c r="B12" s="7" t="s">
        <v>14</v>
      </c>
      <c r="C12" s="8"/>
      <c r="D12" s="109" t="s">
        <v>15</v>
      </c>
      <c r="E12" s="110"/>
      <c r="F12" s="7" t="s">
        <v>16</v>
      </c>
    </row>
    <row r="13" spans="1:6" ht="12.75">
      <c r="A13" s="10" t="s">
        <v>17</v>
      </c>
      <c r="B13" s="12" t="s">
        <v>18</v>
      </c>
      <c r="C13" s="8"/>
      <c r="D13" s="109" t="s">
        <v>19</v>
      </c>
      <c r="E13" s="110"/>
      <c r="F13" s="7" t="s">
        <v>6</v>
      </c>
    </row>
    <row r="14" spans="1:6" ht="12.75">
      <c r="A14" s="10" t="s">
        <v>20</v>
      </c>
      <c r="B14" s="81">
        <v>44562</v>
      </c>
      <c r="C14" s="8"/>
      <c r="D14" s="109" t="s">
        <v>21</v>
      </c>
      <c r="E14" s="110"/>
      <c r="F14" s="7" t="s">
        <v>22</v>
      </c>
    </row>
    <row r="15" spans="1:6" ht="12" customHeight="1">
      <c r="A15" s="13"/>
      <c r="B15" s="14"/>
      <c r="C15" s="5"/>
      <c r="D15" s="15"/>
      <c r="E15" s="15"/>
      <c r="F15" s="16"/>
    </row>
    <row r="16" spans="1:6" ht="12" customHeight="1">
      <c r="A16" s="115" t="s">
        <v>23</v>
      </c>
      <c r="B16" s="116"/>
      <c r="C16" s="116"/>
      <c r="D16" s="116"/>
      <c r="E16" s="116"/>
      <c r="F16" s="116"/>
    </row>
    <row r="17" spans="1:6" ht="12" customHeight="1">
      <c r="A17" s="17"/>
      <c r="B17" s="18"/>
      <c r="C17" s="18"/>
      <c r="D17" s="18"/>
      <c r="E17" s="19"/>
      <c r="F17" s="19"/>
    </row>
    <row r="18" spans="1:6" ht="12" customHeight="1">
      <c r="A18" s="123" t="s">
        <v>24</v>
      </c>
      <c r="B18" s="124"/>
      <c r="C18" s="124"/>
      <c r="D18" s="124"/>
      <c r="E18" s="124"/>
      <c r="F18" s="125"/>
    </row>
    <row r="19" spans="1:6" ht="24" customHeight="1">
      <c r="A19" s="20" t="s">
        <v>25</v>
      </c>
      <c r="B19" s="20" t="s">
        <v>26</v>
      </c>
      <c r="C19" s="20" t="s">
        <v>27</v>
      </c>
      <c r="D19" s="20" t="s">
        <v>28</v>
      </c>
      <c r="E19" s="20" t="s">
        <v>29</v>
      </c>
      <c r="F19" s="20" t="s">
        <v>30</v>
      </c>
    </row>
    <row r="20" spans="1:6" ht="12.75">
      <c r="A20" s="21" t="s">
        <v>31</v>
      </c>
      <c r="B20" s="22" t="s">
        <v>32</v>
      </c>
      <c r="C20" s="23">
        <v>3</v>
      </c>
      <c r="D20" s="21" t="s">
        <v>33</v>
      </c>
      <c r="E20" s="11">
        <v>20000</v>
      </c>
      <c r="F20" s="11">
        <f>(C20*E20)</f>
        <v>60000</v>
      </c>
    </row>
    <row r="21" spans="1:6" ht="12.75">
      <c r="A21" s="21" t="s">
        <v>34</v>
      </c>
      <c r="B21" s="22" t="s">
        <v>32</v>
      </c>
      <c r="C21" s="23">
        <v>3</v>
      </c>
      <c r="D21" s="21" t="s">
        <v>33</v>
      </c>
      <c r="E21" s="11">
        <v>45000</v>
      </c>
      <c r="F21" s="11">
        <f t="shared" ref="F21:F22" si="0">(C21*E21)</f>
        <v>135000</v>
      </c>
    </row>
    <row r="22" spans="1:6" ht="12.75">
      <c r="A22" s="21" t="s">
        <v>35</v>
      </c>
      <c r="B22" s="22" t="s">
        <v>32</v>
      </c>
      <c r="C22" s="23">
        <v>12</v>
      </c>
      <c r="D22" s="21" t="s">
        <v>6</v>
      </c>
      <c r="E22" s="11">
        <v>20000</v>
      </c>
      <c r="F22" s="11">
        <f t="shared" si="0"/>
        <v>240000</v>
      </c>
    </row>
    <row r="23" spans="1:6" ht="12.75" customHeight="1">
      <c r="A23" s="126" t="s">
        <v>36</v>
      </c>
      <c r="B23" s="127"/>
      <c r="C23" s="127"/>
      <c r="D23" s="127"/>
      <c r="E23" s="128"/>
      <c r="F23" s="24">
        <f>SUM(F20:F22)</f>
        <v>435000</v>
      </c>
    </row>
    <row r="24" spans="1:6" ht="12" customHeight="1">
      <c r="A24" s="17"/>
      <c r="B24" s="19"/>
      <c r="C24" s="19"/>
      <c r="D24" s="19"/>
      <c r="E24" s="25"/>
      <c r="F24" s="25"/>
    </row>
    <row r="25" spans="1:6" ht="12" customHeight="1">
      <c r="A25" s="135" t="s">
        <v>37</v>
      </c>
      <c r="B25" s="136"/>
      <c r="C25" s="136"/>
      <c r="D25" s="136"/>
      <c r="E25" s="136"/>
      <c r="F25" s="137"/>
    </row>
    <row r="26" spans="1:6" ht="24" customHeight="1">
      <c r="A26" s="26" t="s">
        <v>25</v>
      </c>
      <c r="B26" s="26" t="s">
        <v>26</v>
      </c>
      <c r="C26" s="26" t="s">
        <v>27</v>
      </c>
      <c r="D26" s="26" t="s">
        <v>28</v>
      </c>
      <c r="E26" s="26" t="s">
        <v>29</v>
      </c>
      <c r="F26" s="26" t="s">
        <v>30</v>
      </c>
    </row>
    <row r="27" spans="1:6" ht="12" customHeight="1">
      <c r="A27" s="27" t="s">
        <v>38</v>
      </c>
      <c r="B27" s="28"/>
      <c r="C27" s="28"/>
      <c r="D27" s="29"/>
      <c r="E27" s="30"/>
      <c r="F27" s="30"/>
    </row>
    <row r="28" spans="1:6" ht="12" customHeight="1">
      <c r="A28" s="129" t="s">
        <v>39</v>
      </c>
      <c r="B28" s="130"/>
      <c r="C28" s="130"/>
      <c r="D28" s="130"/>
      <c r="E28" s="131"/>
      <c r="F28" s="31">
        <f>SUM(F27:F27)</f>
        <v>0</v>
      </c>
    </row>
    <row r="29" spans="1:6" ht="12" customHeight="1">
      <c r="A29" s="32"/>
      <c r="B29" s="33"/>
      <c r="C29" s="33"/>
      <c r="D29" s="33"/>
      <c r="E29" s="34"/>
      <c r="F29" s="34"/>
    </row>
    <row r="30" spans="1:6" ht="12" customHeight="1">
      <c r="A30" s="135" t="s">
        <v>40</v>
      </c>
      <c r="B30" s="136"/>
      <c r="C30" s="136"/>
      <c r="D30" s="136"/>
      <c r="E30" s="136"/>
      <c r="F30" s="137"/>
    </row>
    <row r="31" spans="1:6" ht="24" customHeight="1">
      <c r="A31" s="35" t="s">
        <v>25</v>
      </c>
      <c r="B31" s="35" t="s">
        <v>26</v>
      </c>
      <c r="C31" s="35" t="s">
        <v>27</v>
      </c>
      <c r="D31" s="35" t="s">
        <v>28</v>
      </c>
      <c r="E31" s="35" t="s">
        <v>29</v>
      </c>
      <c r="F31" s="35" t="s">
        <v>30</v>
      </c>
    </row>
    <row r="32" spans="1:6" ht="12.75" customHeight="1">
      <c r="A32" s="21" t="s">
        <v>38</v>
      </c>
      <c r="B32" s="22"/>
      <c r="C32" s="23"/>
      <c r="D32" s="36"/>
      <c r="E32" s="11"/>
      <c r="F32" s="11"/>
    </row>
    <row r="33" spans="1:254" ht="12.75">
      <c r="A33" s="132" t="s">
        <v>41</v>
      </c>
      <c r="B33" s="133"/>
      <c r="C33" s="133"/>
      <c r="D33" s="133"/>
      <c r="E33" s="134"/>
      <c r="F33" s="37">
        <f>SUM(F32:F32)</f>
        <v>0</v>
      </c>
    </row>
    <row r="34" spans="1:254" ht="12" customHeight="1">
      <c r="A34" s="32"/>
      <c r="B34" s="33"/>
      <c r="C34" s="33"/>
      <c r="D34" s="33"/>
      <c r="E34" s="34"/>
      <c r="F34" s="34"/>
    </row>
    <row r="35" spans="1:254" ht="12" customHeight="1">
      <c r="A35" s="135" t="s">
        <v>42</v>
      </c>
      <c r="B35" s="136"/>
      <c r="C35" s="136"/>
      <c r="D35" s="136"/>
      <c r="E35" s="136"/>
      <c r="F35" s="137"/>
    </row>
    <row r="36" spans="1:254" ht="24" customHeight="1">
      <c r="A36" s="35" t="s">
        <v>43</v>
      </c>
      <c r="B36" s="35" t="s">
        <v>44</v>
      </c>
      <c r="C36" s="35" t="s">
        <v>45</v>
      </c>
      <c r="D36" s="35" t="s">
        <v>28</v>
      </c>
      <c r="E36" s="35" t="s">
        <v>29</v>
      </c>
      <c r="F36" s="35" t="s">
        <v>30</v>
      </c>
      <c r="J36" s="38"/>
    </row>
    <row r="37" spans="1:254" s="85" customFormat="1" ht="12.75" customHeight="1">
      <c r="A37" s="117" t="s">
        <v>46</v>
      </c>
      <c r="B37" s="118"/>
      <c r="C37" s="118"/>
      <c r="D37" s="118"/>
      <c r="E37" s="118"/>
      <c r="F37" s="119"/>
      <c r="G37" s="83"/>
      <c r="H37" s="83"/>
      <c r="I37" s="83"/>
      <c r="J37" s="84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</row>
    <row r="38" spans="1:254" s="85" customFormat="1" ht="15.75" customHeight="1">
      <c r="A38" s="44" t="s">
        <v>47</v>
      </c>
      <c r="B38" s="45" t="s">
        <v>48</v>
      </c>
      <c r="C38" s="46">
        <v>9200</v>
      </c>
      <c r="D38" s="47" t="s">
        <v>6</v>
      </c>
      <c r="E38" s="48">
        <v>622</v>
      </c>
      <c r="F38" s="48">
        <f>(C38*E38)</f>
        <v>5722400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</row>
    <row r="39" spans="1:254" s="85" customFormat="1" ht="12.75">
      <c r="A39" s="44" t="s">
        <v>49</v>
      </c>
      <c r="B39" s="45" t="s">
        <v>50</v>
      </c>
      <c r="C39" s="46">
        <v>100</v>
      </c>
      <c r="D39" s="47" t="s">
        <v>51</v>
      </c>
      <c r="E39" s="48">
        <v>65</v>
      </c>
      <c r="F39" s="48">
        <f t="shared" ref="F39" si="1">(C39*E39)</f>
        <v>6500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</row>
    <row r="40" spans="1:254" s="85" customFormat="1" ht="12.75" customHeight="1">
      <c r="A40" s="120"/>
      <c r="B40" s="121"/>
      <c r="C40" s="121"/>
      <c r="D40" s="121"/>
      <c r="E40" s="121"/>
      <c r="F40" s="12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</row>
    <row r="41" spans="1:254" ht="25.5">
      <c r="A41" s="82" t="s">
        <v>52</v>
      </c>
      <c r="B41" s="39" t="s">
        <v>53</v>
      </c>
      <c r="C41" s="40">
        <v>2</v>
      </c>
      <c r="D41" s="41" t="s">
        <v>33</v>
      </c>
      <c r="E41" s="42">
        <v>18980</v>
      </c>
      <c r="F41" s="43">
        <f>(C41*E41)</f>
        <v>37960</v>
      </c>
    </row>
    <row r="42" spans="1:254" ht="12.75">
      <c r="A42" s="44" t="s">
        <v>54</v>
      </c>
      <c r="B42" s="45" t="s">
        <v>55</v>
      </c>
      <c r="C42" s="46">
        <v>1</v>
      </c>
      <c r="D42" s="47" t="s">
        <v>56</v>
      </c>
      <c r="E42" s="48">
        <v>11390</v>
      </c>
      <c r="F42" s="30">
        <f t="shared" ref="F42" si="2">(C42*E42)</f>
        <v>11390</v>
      </c>
    </row>
    <row r="43" spans="1:254" ht="13.5" customHeight="1">
      <c r="A43" s="129" t="s">
        <v>57</v>
      </c>
      <c r="B43" s="130"/>
      <c r="C43" s="130"/>
      <c r="D43" s="130"/>
      <c r="E43" s="131"/>
      <c r="F43" s="31">
        <f>SUM(F37:F42)</f>
        <v>5778250</v>
      </c>
    </row>
    <row r="44" spans="1:254" ht="12" customHeight="1">
      <c r="A44" s="32"/>
      <c r="B44" s="33"/>
      <c r="C44" s="33"/>
      <c r="D44" s="49"/>
      <c r="E44" s="34"/>
      <c r="F44" s="34"/>
    </row>
    <row r="45" spans="1:254" ht="12" customHeight="1">
      <c r="A45" s="135" t="s">
        <v>58</v>
      </c>
      <c r="B45" s="136"/>
      <c r="C45" s="136"/>
      <c r="D45" s="136"/>
      <c r="E45" s="136"/>
      <c r="F45" s="137"/>
    </row>
    <row r="46" spans="1:254" ht="24" customHeight="1">
      <c r="A46" s="26" t="s">
        <v>59</v>
      </c>
      <c r="B46" s="26" t="s">
        <v>44</v>
      </c>
      <c r="C46" s="26" t="s">
        <v>45</v>
      </c>
      <c r="D46" s="26" t="s">
        <v>28</v>
      </c>
      <c r="E46" s="26" t="s">
        <v>29</v>
      </c>
      <c r="F46" s="26" t="s">
        <v>30</v>
      </c>
    </row>
    <row r="47" spans="1:254" ht="12.75">
      <c r="A47" s="50" t="s">
        <v>60</v>
      </c>
      <c r="B47" s="51" t="s">
        <v>61</v>
      </c>
      <c r="C47" s="52">
        <v>1500</v>
      </c>
      <c r="D47" s="50" t="s">
        <v>6</v>
      </c>
      <c r="E47" s="53">
        <v>250</v>
      </c>
      <c r="F47" s="53">
        <f>C47*E47</f>
        <v>375000</v>
      </c>
    </row>
    <row r="48" spans="1:254" ht="12.75">
      <c r="A48" s="50" t="s">
        <v>62</v>
      </c>
      <c r="B48" s="51" t="s">
        <v>61</v>
      </c>
      <c r="C48" s="52">
        <v>12</v>
      </c>
      <c r="D48" s="50" t="s">
        <v>6</v>
      </c>
      <c r="E48" s="53">
        <v>50000</v>
      </c>
      <c r="F48" s="53">
        <f t="shared" ref="F48:F49" si="3">C48*E48</f>
        <v>600000</v>
      </c>
    </row>
    <row r="49" spans="1:6" ht="27.75" customHeight="1">
      <c r="A49" s="54" t="s">
        <v>63</v>
      </c>
      <c r="B49" s="55"/>
      <c r="C49" s="56"/>
      <c r="D49" s="55"/>
      <c r="E49" s="53"/>
      <c r="F49" s="53">
        <f t="shared" si="3"/>
        <v>0</v>
      </c>
    </row>
    <row r="50" spans="1:6" ht="13.5" customHeight="1">
      <c r="A50" s="129" t="s">
        <v>64</v>
      </c>
      <c r="B50" s="130"/>
      <c r="C50" s="130"/>
      <c r="D50" s="130"/>
      <c r="E50" s="131"/>
      <c r="F50" s="57">
        <f>SUM(F47:F49)</f>
        <v>975000</v>
      </c>
    </row>
    <row r="51" spans="1:6" ht="12" customHeight="1">
      <c r="A51" s="58"/>
      <c r="B51" s="58"/>
      <c r="C51" s="58"/>
      <c r="D51" s="58"/>
      <c r="E51" s="59"/>
      <c r="F51" s="59"/>
    </row>
    <row r="52" spans="1:6" ht="12.75">
      <c r="A52" s="147" t="s">
        <v>65</v>
      </c>
      <c r="B52" s="148"/>
      <c r="C52" s="148"/>
      <c r="D52" s="148"/>
      <c r="E52" s="149"/>
      <c r="F52" s="60">
        <f>F23+F28+F33+F43+F50</f>
        <v>7188250</v>
      </c>
    </row>
    <row r="53" spans="1:6" ht="12" customHeight="1">
      <c r="A53" s="144" t="s">
        <v>66</v>
      </c>
      <c r="B53" s="145"/>
      <c r="C53" s="145"/>
      <c r="D53" s="145"/>
      <c r="E53" s="146"/>
      <c r="F53" s="61">
        <f>F52*0.05</f>
        <v>359412.5</v>
      </c>
    </row>
    <row r="54" spans="1:6" ht="12" customHeight="1">
      <c r="A54" s="138" t="s">
        <v>67</v>
      </c>
      <c r="B54" s="139"/>
      <c r="C54" s="139"/>
      <c r="D54" s="139"/>
      <c r="E54" s="140"/>
      <c r="F54" s="62">
        <f>F53+F52</f>
        <v>7547662.5</v>
      </c>
    </row>
    <row r="55" spans="1:6" ht="12" customHeight="1">
      <c r="A55" s="144" t="s">
        <v>68</v>
      </c>
      <c r="B55" s="145"/>
      <c r="C55" s="145"/>
      <c r="D55" s="145"/>
      <c r="E55" s="146"/>
      <c r="F55" s="61">
        <f>F11</f>
        <v>8325000</v>
      </c>
    </row>
    <row r="56" spans="1:6" ht="12.75">
      <c r="A56" s="141" t="s">
        <v>69</v>
      </c>
      <c r="B56" s="142"/>
      <c r="C56" s="142"/>
      <c r="D56" s="142"/>
      <c r="E56" s="143"/>
      <c r="F56" s="63">
        <f>F55-F54</f>
        <v>777337.5</v>
      </c>
    </row>
    <row r="57" spans="1:6" ht="12" customHeight="1">
      <c r="A57" s="64" t="s">
        <v>70</v>
      </c>
      <c r="B57" s="65"/>
      <c r="C57" s="65"/>
      <c r="D57" s="65"/>
      <c r="E57" s="65"/>
      <c r="F57" s="66"/>
    </row>
    <row r="58" spans="1:6" ht="12.75" customHeight="1" thickBot="1">
      <c r="A58" s="67"/>
      <c r="B58" s="65"/>
      <c r="C58" s="65"/>
      <c r="D58" s="65"/>
      <c r="E58" s="65"/>
      <c r="F58" s="66"/>
    </row>
    <row r="59" spans="1:6" ht="15" customHeight="1">
      <c r="A59" s="99" t="s">
        <v>71</v>
      </c>
      <c r="B59" s="100"/>
      <c r="C59" s="100"/>
      <c r="D59" s="100"/>
      <c r="E59" s="101"/>
      <c r="F59" s="66"/>
    </row>
    <row r="60" spans="1:6" ht="12.75">
      <c r="A60" s="93" t="s">
        <v>72</v>
      </c>
      <c r="B60" s="94"/>
      <c r="C60" s="94"/>
      <c r="D60" s="94"/>
      <c r="E60" s="95"/>
      <c r="F60" s="66"/>
    </row>
    <row r="61" spans="1:6" ht="12.75">
      <c r="A61" s="93" t="s">
        <v>73</v>
      </c>
      <c r="B61" s="94"/>
      <c r="C61" s="94"/>
      <c r="D61" s="94"/>
      <c r="E61" s="95"/>
      <c r="F61" s="66"/>
    </row>
    <row r="62" spans="1:6" ht="12.75">
      <c r="A62" s="93" t="s">
        <v>74</v>
      </c>
      <c r="B62" s="94"/>
      <c r="C62" s="94"/>
      <c r="D62" s="94"/>
      <c r="E62" s="95"/>
      <c r="F62" s="66"/>
    </row>
    <row r="63" spans="1:6" ht="12.75">
      <c r="A63" s="93" t="s">
        <v>75</v>
      </c>
      <c r="B63" s="94"/>
      <c r="C63" s="94"/>
      <c r="D63" s="94"/>
      <c r="E63" s="95"/>
      <c r="F63" s="66"/>
    </row>
    <row r="64" spans="1:6" ht="12.75">
      <c r="A64" s="93" t="s">
        <v>76</v>
      </c>
      <c r="B64" s="94"/>
      <c r="C64" s="94"/>
      <c r="D64" s="94"/>
      <c r="E64" s="95"/>
      <c r="F64" s="66"/>
    </row>
    <row r="65" spans="1:6" ht="13.5" thickBot="1">
      <c r="A65" s="96" t="s">
        <v>77</v>
      </c>
      <c r="B65" s="97"/>
      <c r="C65" s="97"/>
      <c r="D65" s="97"/>
      <c r="E65" s="98"/>
      <c r="F65" s="66"/>
    </row>
    <row r="66" spans="1:6" ht="12.75" customHeight="1">
      <c r="A66" s="67"/>
      <c r="B66" s="67"/>
      <c r="C66" s="67"/>
      <c r="D66" s="67"/>
      <c r="E66" s="67"/>
      <c r="F66" s="66"/>
    </row>
    <row r="67" spans="1:6" ht="15" customHeight="1" thickBot="1">
      <c r="A67" s="106" t="s">
        <v>78</v>
      </c>
      <c r="B67" s="107"/>
      <c r="C67" s="108"/>
      <c r="D67" s="68"/>
      <c r="E67" s="68"/>
      <c r="F67" s="66"/>
    </row>
    <row r="68" spans="1:6" ht="12" customHeight="1">
      <c r="A68" s="69" t="s">
        <v>59</v>
      </c>
      <c r="B68" s="70" t="s">
        <v>79</v>
      </c>
      <c r="C68" s="71" t="s">
        <v>80</v>
      </c>
      <c r="D68" s="68"/>
      <c r="E68" s="68"/>
      <c r="F68" s="66"/>
    </row>
    <row r="69" spans="1:6" ht="12" customHeight="1">
      <c r="A69" s="72" t="s">
        <v>81</v>
      </c>
      <c r="B69" s="89">
        <f>F23</f>
        <v>435000</v>
      </c>
      <c r="C69" s="73">
        <f>(B69/B75)</f>
        <v>5.7633737597567458E-2</v>
      </c>
      <c r="D69" s="68"/>
      <c r="E69" s="68"/>
      <c r="F69" s="66" t="s">
        <v>82</v>
      </c>
    </row>
    <row r="70" spans="1:6" ht="12" customHeight="1">
      <c r="A70" s="72" t="s">
        <v>83</v>
      </c>
      <c r="B70" s="89">
        <f>F28</f>
        <v>0</v>
      </c>
      <c r="C70" s="73">
        <v>0</v>
      </c>
      <c r="D70" s="68"/>
      <c r="E70" s="68"/>
      <c r="F70" s="66"/>
    </row>
    <row r="71" spans="1:6" ht="12" customHeight="1">
      <c r="A71" s="72" t="s">
        <v>84</v>
      </c>
      <c r="B71" s="89">
        <f>F33</f>
        <v>0</v>
      </c>
      <c r="C71" s="73">
        <f>(B71/B75)</f>
        <v>0</v>
      </c>
      <c r="D71" s="68"/>
      <c r="E71" s="68"/>
      <c r="F71" s="66"/>
    </row>
    <row r="72" spans="1:6" ht="12" customHeight="1">
      <c r="A72" s="72" t="s">
        <v>43</v>
      </c>
      <c r="B72" s="89">
        <f>F43</f>
        <v>5778250</v>
      </c>
      <c r="C72" s="73">
        <f>(B72/B75)</f>
        <v>0.76556814775435444</v>
      </c>
      <c r="D72" s="68"/>
      <c r="E72" s="68"/>
      <c r="F72" s="66"/>
    </row>
    <row r="73" spans="1:6" ht="12" customHeight="1">
      <c r="A73" s="72" t="s">
        <v>85</v>
      </c>
      <c r="B73" s="89">
        <f>F50</f>
        <v>975000</v>
      </c>
      <c r="C73" s="73">
        <f>(B73/B75)</f>
        <v>0.12917906702903051</v>
      </c>
      <c r="D73" s="74"/>
      <c r="E73" s="74"/>
      <c r="F73" s="66"/>
    </row>
    <row r="74" spans="1:6" ht="12" customHeight="1">
      <c r="A74" s="72" t="s">
        <v>86</v>
      </c>
      <c r="B74" s="89">
        <f>F53</f>
        <v>359412.5</v>
      </c>
      <c r="C74" s="73">
        <f>(B74/B75)</f>
        <v>4.7619047619047616E-2</v>
      </c>
      <c r="D74" s="74"/>
      <c r="E74" s="74"/>
      <c r="F74" s="66"/>
    </row>
    <row r="75" spans="1:6" ht="12.75" customHeight="1" thickBot="1">
      <c r="A75" s="75" t="s">
        <v>87</v>
      </c>
      <c r="B75" s="88">
        <f>SUM(B69:B74)</f>
        <v>7547662.5</v>
      </c>
      <c r="C75" s="76">
        <f>SUM(C69:C74)</f>
        <v>1</v>
      </c>
      <c r="D75" s="74"/>
      <c r="E75" s="74"/>
      <c r="F75" s="66"/>
    </row>
    <row r="76" spans="1:6" ht="12" customHeight="1">
      <c r="A76" s="67"/>
      <c r="B76" s="65"/>
      <c r="C76" s="65"/>
      <c r="D76" s="65"/>
      <c r="E76" s="65"/>
      <c r="F76" s="66"/>
    </row>
    <row r="77" spans="1:6" ht="15.75" customHeight="1" thickBot="1">
      <c r="A77" s="103" t="s">
        <v>88</v>
      </c>
      <c r="B77" s="104"/>
      <c r="C77" s="104"/>
      <c r="D77" s="105"/>
      <c r="E77" s="77"/>
      <c r="F77" s="66"/>
    </row>
    <row r="78" spans="1:6" ht="12.75">
      <c r="A78" s="78" t="s">
        <v>89</v>
      </c>
      <c r="B78" s="86">
        <v>35000</v>
      </c>
      <c r="C78" s="86">
        <v>40000</v>
      </c>
      <c r="D78" s="87">
        <v>45000</v>
      </c>
      <c r="E78" s="79"/>
      <c r="F78" s="80"/>
    </row>
    <row r="79" spans="1:6" ht="13.5" thickBot="1">
      <c r="A79" s="75" t="s">
        <v>90</v>
      </c>
      <c r="B79" s="88">
        <f>F54/B78</f>
        <v>215.64750000000001</v>
      </c>
      <c r="C79" s="88">
        <f>F54/C78</f>
        <v>188.6915625</v>
      </c>
      <c r="D79" s="88">
        <f>F54/D78</f>
        <v>167.72583333333333</v>
      </c>
      <c r="E79" s="79"/>
      <c r="F79" s="80"/>
    </row>
    <row r="80" spans="1:6" ht="12.75">
      <c r="A80" s="102" t="s">
        <v>91</v>
      </c>
      <c r="B80" s="102"/>
      <c r="C80" s="102"/>
      <c r="D80" s="102"/>
      <c r="E80" s="67"/>
      <c r="F80" s="67"/>
    </row>
    <row r="81" spans="1:4" ht="11.25" customHeight="1">
      <c r="A81" s="92" t="s">
        <v>92</v>
      </c>
      <c r="B81" s="92"/>
      <c r="C81" s="92"/>
      <c r="D81" s="92"/>
    </row>
  </sheetData>
  <mergeCells count="36">
    <mergeCell ref="A54:E54"/>
    <mergeCell ref="A56:E56"/>
    <mergeCell ref="A55:E55"/>
    <mergeCell ref="A43:E43"/>
    <mergeCell ref="A45:F45"/>
    <mergeCell ref="A50:E50"/>
    <mergeCell ref="A52:E52"/>
    <mergeCell ref="A53:E53"/>
    <mergeCell ref="D14:E14"/>
    <mergeCell ref="A16:F16"/>
    <mergeCell ref="A37:F37"/>
    <mergeCell ref="A40:F40"/>
    <mergeCell ref="A18:F18"/>
    <mergeCell ref="A23:E23"/>
    <mergeCell ref="A28:E28"/>
    <mergeCell ref="A33:E33"/>
    <mergeCell ref="A30:F30"/>
    <mergeCell ref="A25:F25"/>
    <mergeCell ref="A35:F35"/>
    <mergeCell ref="D12:E12"/>
    <mergeCell ref="D10:E10"/>
    <mergeCell ref="D9:E9"/>
    <mergeCell ref="D8:E8"/>
    <mergeCell ref="D13:E13"/>
    <mergeCell ref="D11:E11"/>
    <mergeCell ref="A81:D81"/>
    <mergeCell ref="A63:E63"/>
    <mergeCell ref="A64:E64"/>
    <mergeCell ref="A65:E65"/>
    <mergeCell ref="A59:E59"/>
    <mergeCell ref="A80:D80"/>
    <mergeCell ref="A77:D77"/>
    <mergeCell ref="A67:C67"/>
    <mergeCell ref="A60:E60"/>
    <mergeCell ref="A61:E61"/>
    <mergeCell ref="A62:E62"/>
  </mergeCells>
  <printOptions horizontalCentered="1"/>
  <pageMargins left="0.74803149606299213" right="0.74803149606299213" top="0.98425196850393704" bottom="0.98425196850393704" header="0" footer="0"/>
  <pageSetup scale="95" orientation="portrait" r:id="rId1"/>
  <headerFooter>
    <oddFooter>&amp;C&amp;"Helvetica Neue,Regular"&amp;12&amp;K000000&amp;P</oddFooter>
  </headerFooter>
  <rowBreaks count="1" manualBreakCount="1">
    <brk id="4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2022-06-27T22:41:18Z</dcterms:modified>
  <cp:category/>
  <cp:contentStatus/>
</cp:coreProperties>
</file>