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6" documentId="11_55EAA6BC7FF692899C0A1C4CDA8F60D2D906F2B3" xr6:coauthVersionLast="47" xr6:coauthVersionMax="47" xr10:uidLastSave="{311571F7-3759-48DA-AAA3-6FDF47101F62}"/>
  <bookViews>
    <workbookView xWindow="0" yWindow="0" windowWidth="28800" windowHeight="12300" xr2:uid="{00000000-000D-0000-FFFF-FFFF00000000}"/>
  </bookViews>
  <sheets>
    <sheet name="POROTO GRANAD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G56" i="1" l="1"/>
  <c r="G54" i="1"/>
  <c r="G49" i="1"/>
  <c r="G45" i="1"/>
  <c r="G47" i="1"/>
  <c r="G22" i="1" l="1"/>
  <c r="G12" i="1" l="1"/>
  <c r="G39" i="1"/>
  <c r="G38" i="1"/>
  <c r="G26" i="1" l="1"/>
  <c r="G58" i="1" l="1"/>
  <c r="G59" i="1"/>
  <c r="C87" i="1"/>
  <c r="G25" i="1"/>
  <c r="G48" i="1"/>
  <c r="G23" i="1"/>
  <c r="G24" i="1"/>
  <c r="G21" i="1"/>
  <c r="G64" i="1" l="1"/>
  <c r="G67" i="1" s="1"/>
  <c r="G52" i="1"/>
  <c r="G50" i="1"/>
  <c r="G40" i="1"/>
  <c r="G37" i="1"/>
  <c r="G36" i="1"/>
  <c r="G72" i="1"/>
  <c r="C90" i="1" l="1"/>
  <c r="G27" i="1"/>
  <c r="G60" i="1"/>
  <c r="G41" i="1"/>
  <c r="C88" i="1" s="1"/>
  <c r="C86" i="1" l="1"/>
  <c r="G69" i="1"/>
  <c r="G70" i="1" s="1"/>
  <c r="G71" i="1" l="1"/>
  <c r="E97" i="1" s="1"/>
  <c r="C91" i="1"/>
  <c r="C97" i="1" l="1"/>
  <c r="D97" i="1"/>
  <c r="G73" i="1"/>
  <c r="C92" i="1"/>
  <c r="D91" i="1" s="1"/>
  <c r="D89" i="1" l="1"/>
  <c r="D86" i="1"/>
  <c r="D88" i="1"/>
  <c r="D90" i="1"/>
  <c r="D92" i="1" l="1"/>
</calcChain>
</file>

<file path=xl/sharedStrings.xml><?xml version="1.0" encoding="utf-8"?>
<sst xmlns="http://schemas.openxmlformats.org/spreadsheetml/2006/main" count="168" uniqueCount="112">
  <si>
    <t>RUBRO O CULTIVO</t>
  </si>
  <si>
    <t>POROTO GRANADO</t>
  </si>
  <si>
    <t>RENDIMIENTO (qqm/Há.)</t>
  </si>
  <si>
    <t>VARIEDAD</t>
  </si>
  <si>
    <t>Ruby</t>
  </si>
  <si>
    <t>FECHA ESTIMADA  PRECIO VENTA</t>
  </si>
  <si>
    <t>Noviembre-Diciembre</t>
  </si>
  <si>
    <t>NIVEL TECNOLÓGICO</t>
  </si>
  <si>
    <t xml:space="preserve">Bajo </t>
  </si>
  <si>
    <t>PRECIO ESPERADO ($/qqm)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</si>
  <si>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</si>
  <si>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</si>
  <si>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</si>
  <si>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</si>
  <si>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</si>
  <si>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</si>
  <si>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</si>
  <si>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</si>
  <si>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</si>
  <si>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</si>
  <si>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Noviembre -Diciembre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</si>
  <si>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</si>
  <si>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</si>
  <si>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</si>
  <si>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</si>
  <si>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</si>
  <si>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</si>
  <si>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</si>
  <si>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</si>
  <si>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</si>
  <si>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</si>
  <si>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</si>
  <si>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</si>
  <si>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</si>
  <si>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Septiembre-Diciembre</t>
  </si>
  <si>
    <t>Limpiar Terreno</t>
  </si>
  <si>
    <t>Agosto</t>
  </si>
  <si>
    <t>Acarreo de insumos e implementos de cosecha</t>
  </si>
  <si>
    <t>Aplicacioes de fertilizantes y Pesticidas</t>
  </si>
  <si>
    <t>Contro de maleza</t>
  </si>
  <si>
    <t>Cosecha</t>
  </si>
  <si>
    <t>Diciembre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</si>
  <si>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</si>
  <si>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</si>
  <si>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</si>
  <si>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</si>
  <si>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</si>
  <si>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</si>
  <si>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Melgadura </t>
  </si>
  <si>
    <t xml:space="preserve">Aplicación de fertilizantes 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</si>
  <si>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</si>
  <si>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</si>
  <si>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</si>
  <si>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</si>
  <si>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</si>
  <si>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</si>
  <si>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</si>
  <si>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>Semillas</t>
  </si>
  <si>
    <t>FERTILIZANTES</t>
  </si>
  <si>
    <t>Mezcla NPK</t>
  </si>
  <si>
    <t>Kg(25)</t>
  </si>
  <si>
    <t>Septiembre-Noviembre</t>
  </si>
  <si>
    <t>Nitrato de Potasio</t>
  </si>
  <si>
    <t>Rukan mix</t>
  </si>
  <si>
    <t>Lt.(5)</t>
  </si>
  <si>
    <t>Urea</t>
  </si>
  <si>
    <t>HERBICIDAS</t>
  </si>
  <si>
    <t>Farmon</t>
  </si>
  <si>
    <t>Lt.</t>
  </si>
  <si>
    <t>Septiembre-Octubre</t>
  </si>
  <si>
    <t xml:space="preserve">FUNGICIDA </t>
  </si>
  <si>
    <t>Polyben</t>
  </si>
  <si>
    <t>Kg(1)</t>
  </si>
  <si>
    <t>ACARICIDAS</t>
  </si>
  <si>
    <t>Vertimec</t>
  </si>
  <si>
    <t>Septiembre-noviembre</t>
  </si>
  <si>
    <t>INSECTICIDAS</t>
  </si>
  <si>
    <t>Troya</t>
  </si>
  <si>
    <t>Zero 5 EC</t>
  </si>
  <si>
    <t>Subtotal Insumos</t>
  </si>
  <si>
    <t>OTROS</t>
  </si>
  <si>
    <t>Item</t>
  </si>
  <si>
    <t>Fletes</t>
  </si>
  <si>
    <t>Materiales de riego y otros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</si>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</sst>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0.0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49" fontId="4" fillId="2" borderId="6" xfId="0" applyNumberFormat="1" applyFont="1" applyFill="1" applyBorder="1" applyAlignment="1">
      <alignment horizontal="left" wrapText="1"/>
    </xf>
    <xf numFmtId="168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1</xdr:row>
      <xdr:rowOff>0</xdr:rowOff>
    </xdr:from>
    <xdr:to>
      <xdr:col>7</xdr:col>
      <xdr:colOff>0</xdr:colOff>
      <xdr:row>7</xdr:row>
      <xdr:rowOff>53660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90500"/>
          <a:ext cx="5693834" cy="1196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6" zoomScale="180" zoomScaleNormal="180" workbookViewId="0">
      <selection activeCell="I20" sqref="I2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bestFit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300</v>
      </c>
    </row>
    <row r="10" spans="1:7" ht="15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7" t="s">
        <v>9</v>
      </c>
      <c r="F11" s="148"/>
      <c r="G11" s="137">
        <v>22500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6750000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7" t="s">
        <v>15</v>
      </c>
      <c r="F13" s="148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7" t="s">
        <v>19</v>
      </c>
      <c r="F14" s="148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3" t="s">
        <v>22</v>
      </c>
      <c r="F15" s="15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15</v>
      </c>
      <c r="E21" s="138" t="s">
        <v>34</v>
      </c>
      <c r="F21" s="18">
        <v>25000</v>
      </c>
      <c r="G21" s="18">
        <f t="shared" ref="G21:G25" si="0">(D21*F21)</f>
        <v>375000</v>
      </c>
    </row>
    <row r="22" spans="1:7" ht="15">
      <c r="A22" s="25"/>
      <c r="B22" s="13" t="s">
        <v>35</v>
      </c>
      <c r="C22" s="33" t="s">
        <v>33</v>
      </c>
      <c r="D22" s="34">
        <v>4</v>
      </c>
      <c r="E22" s="143" t="s">
        <v>36</v>
      </c>
      <c r="F22" s="18">
        <v>25000</v>
      </c>
      <c r="G22" s="18">
        <f t="shared" ref="G22" si="1">(D22*F22)</f>
        <v>100000</v>
      </c>
    </row>
    <row r="23" spans="1:7" ht="25.5">
      <c r="A23" s="25"/>
      <c r="B23" s="13" t="s">
        <v>37</v>
      </c>
      <c r="C23" s="33" t="s">
        <v>33</v>
      </c>
      <c r="D23" s="34">
        <v>4</v>
      </c>
      <c r="E23" s="138" t="s">
        <v>34</v>
      </c>
      <c r="F23" s="18">
        <v>25000</v>
      </c>
      <c r="G23" s="18">
        <f t="shared" si="0"/>
        <v>100000</v>
      </c>
    </row>
    <row r="24" spans="1:7" ht="25.5">
      <c r="A24" s="25"/>
      <c r="B24" s="13" t="s">
        <v>38</v>
      </c>
      <c r="C24" s="33" t="s">
        <v>33</v>
      </c>
      <c r="D24" s="34">
        <v>10</v>
      </c>
      <c r="E24" s="138" t="s">
        <v>34</v>
      </c>
      <c r="F24" s="18">
        <v>25000</v>
      </c>
      <c r="G24" s="18">
        <f t="shared" si="0"/>
        <v>250000</v>
      </c>
    </row>
    <row r="25" spans="1:7" ht="15">
      <c r="A25" s="25"/>
      <c r="B25" s="13" t="s">
        <v>39</v>
      </c>
      <c r="C25" s="33" t="s">
        <v>33</v>
      </c>
      <c r="D25" s="34">
        <v>4</v>
      </c>
      <c r="E25" s="138" t="s">
        <v>34</v>
      </c>
      <c r="F25" s="18">
        <v>25000</v>
      </c>
      <c r="G25" s="18">
        <f t="shared" si="0"/>
        <v>100000</v>
      </c>
    </row>
    <row r="26" spans="1:7" ht="15">
      <c r="A26" s="25"/>
      <c r="B26" s="13" t="s">
        <v>40</v>
      </c>
      <c r="C26" s="33" t="s">
        <v>33</v>
      </c>
      <c r="D26" s="34">
        <v>4</v>
      </c>
      <c r="E26" s="138" t="s">
        <v>41</v>
      </c>
      <c r="F26" s="18">
        <v>25000</v>
      </c>
      <c r="G26" s="18">
        <f t="shared" ref="G26" si="2">(D26*F26)</f>
        <v>100000</v>
      </c>
    </row>
    <row r="27" spans="1:7" ht="12.75" customHeight="1">
      <c r="A27" s="25"/>
      <c r="B27" s="35" t="s">
        <v>42</v>
      </c>
      <c r="C27" s="36"/>
      <c r="D27" s="36"/>
      <c r="E27" s="36"/>
      <c r="F27" s="37"/>
      <c r="G27" s="38">
        <f>SUM(G21:G26)</f>
        <v>1025000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43</v>
      </c>
      <c r="C29" s="41"/>
      <c r="D29" s="42"/>
      <c r="E29" s="42"/>
      <c r="F29" s="43"/>
      <c r="G29" s="43"/>
    </row>
    <row r="30" spans="1:7" ht="24" customHeight="1">
      <c r="A30" s="5"/>
      <c r="B30" s="44" t="s">
        <v>26</v>
      </c>
      <c r="C30" s="45" t="s">
        <v>27</v>
      </c>
      <c r="D30" s="45" t="s">
        <v>28</v>
      </c>
      <c r="E30" s="44" t="s">
        <v>29</v>
      </c>
      <c r="F30" s="45" t="s">
        <v>30</v>
      </c>
      <c r="G30" s="44" t="s">
        <v>31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44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45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26</v>
      </c>
      <c r="C35" s="53" t="s">
        <v>27</v>
      </c>
      <c r="D35" s="53" t="s">
        <v>28</v>
      </c>
      <c r="E35" s="53" t="s">
        <v>29</v>
      </c>
      <c r="F35" s="54" t="s">
        <v>30</v>
      </c>
      <c r="G35" s="53" t="s">
        <v>31</v>
      </c>
    </row>
    <row r="36" spans="1:11" ht="12.75" customHeight="1">
      <c r="A36" s="25"/>
      <c r="B36" s="13" t="s">
        <v>46</v>
      </c>
      <c r="C36" s="33" t="s">
        <v>47</v>
      </c>
      <c r="D36" s="144">
        <v>0.46875</v>
      </c>
      <c r="E36" s="13" t="s">
        <v>36</v>
      </c>
      <c r="F36" s="18">
        <v>256000</v>
      </c>
      <c r="G36" s="18">
        <f t="shared" ref="G36:G40" si="3">(D36*F36)</f>
        <v>120000</v>
      </c>
    </row>
    <row r="37" spans="1:11" ht="25.5" customHeight="1">
      <c r="A37" s="25"/>
      <c r="B37" s="13" t="s">
        <v>48</v>
      </c>
      <c r="C37" s="33" t="s">
        <v>47</v>
      </c>
      <c r="D37" s="144">
        <v>0.46875</v>
      </c>
      <c r="E37" s="13" t="s">
        <v>36</v>
      </c>
      <c r="F37" s="18">
        <v>256000</v>
      </c>
      <c r="G37" s="18">
        <f t="shared" si="3"/>
        <v>120000</v>
      </c>
    </row>
    <row r="38" spans="1:11" ht="25.5" customHeight="1">
      <c r="A38" s="25"/>
      <c r="B38" s="13" t="s">
        <v>49</v>
      </c>
      <c r="C38" s="33" t="s">
        <v>47</v>
      </c>
      <c r="D38" s="144">
        <v>0.9375</v>
      </c>
      <c r="E38" s="138" t="s">
        <v>34</v>
      </c>
      <c r="F38" s="18">
        <v>256000</v>
      </c>
      <c r="G38" s="18">
        <f t="shared" ref="G38" si="4">(D38*F38)</f>
        <v>240000</v>
      </c>
    </row>
    <row r="39" spans="1:11" ht="25.5" customHeight="1">
      <c r="A39" s="25"/>
      <c r="B39" s="13" t="s">
        <v>50</v>
      </c>
      <c r="C39" s="33" t="s">
        <v>47</v>
      </c>
      <c r="D39" s="144">
        <v>0.9375</v>
      </c>
      <c r="E39" s="138" t="s">
        <v>34</v>
      </c>
      <c r="F39" s="18">
        <v>256000</v>
      </c>
      <c r="G39" s="18">
        <f t="shared" ref="G39" si="5">(D39*F39)</f>
        <v>240000</v>
      </c>
    </row>
    <row r="40" spans="1:11" ht="12.75" customHeight="1">
      <c r="A40" s="25"/>
      <c r="B40" s="13" t="s">
        <v>51</v>
      </c>
      <c r="C40" s="33" t="s">
        <v>47</v>
      </c>
      <c r="D40" s="144">
        <v>1.171875</v>
      </c>
      <c r="E40" s="13" t="s">
        <v>41</v>
      </c>
      <c r="F40" s="18">
        <v>256000</v>
      </c>
      <c r="G40" s="18">
        <f t="shared" si="3"/>
        <v>300000</v>
      </c>
    </row>
    <row r="41" spans="1:11" ht="12.75" customHeight="1">
      <c r="A41" s="5"/>
      <c r="B41" s="55" t="s">
        <v>52</v>
      </c>
      <c r="C41" s="56"/>
      <c r="D41" s="56"/>
      <c r="E41" s="56"/>
      <c r="F41" s="57"/>
      <c r="G41" s="58">
        <f>SUM(G36:G40)</f>
        <v>1020000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5"/>
      <c r="B43" s="40" t="s">
        <v>53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54</v>
      </c>
      <c r="C44" s="54" t="s">
        <v>55</v>
      </c>
      <c r="D44" s="54" t="s">
        <v>56</v>
      </c>
      <c r="E44" s="54" t="s">
        <v>29</v>
      </c>
      <c r="F44" s="54" t="s">
        <v>30</v>
      </c>
      <c r="G44" s="54" t="s">
        <v>31</v>
      </c>
      <c r="K44" s="136"/>
    </row>
    <row r="45" spans="1:11" ht="12.75" customHeight="1">
      <c r="A45" s="25"/>
      <c r="B45" s="62" t="s">
        <v>57</v>
      </c>
      <c r="C45" s="63" t="s">
        <v>55</v>
      </c>
      <c r="D45" s="17">
        <v>60</v>
      </c>
      <c r="E45" s="63" t="s">
        <v>36</v>
      </c>
      <c r="F45" s="61">
        <v>7500</v>
      </c>
      <c r="G45" s="61">
        <f>+D45*F45</f>
        <v>450000</v>
      </c>
    </row>
    <row r="46" spans="1:11" ht="12.75" customHeight="1">
      <c r="A46" s="25"/>
      <c r="B46" s="62" t="s">
        <v>58</v>
      </c>
      <c r="C46" s="63"/>
      <c r="D46" s="17"/>
      <c r="E46" s="63"/>
      <c r="F46" s="61"/>
      <c r="G46" s="61"/>
    </row>
    <row r="47" spans="1:11" ht="12.75" customHeight="1">
      <c r="A47" s="25"/>
      <c r="B47" s="16" t="s">
        <v>59</v>
      </c>
      <c r="C47" s="59" t="s">
        <v>60</v>
      </c>
      <c r="D47" s="60">
        <v>5</v>
      </c>
      <c r="E47" s="13" t="s">
        <v>61</v>
      </c>
      <c r="F47" s="61">
        <v>31900</v>
      </c>
      <c r="G47" s="61">
        <f>(D47*F47)</f>
        <v>159500</v>
      </c>
    </row>
    <row r="48" spans="1:11" ht="12.75" customHeight="1">
      <c r="A48" s="25"/>
      <c r="B48" s="16" t="s">
        <v>62</v>
      </c>
      <c r="C48" s="59" t="s">
        <v>60</v>
      </c>
      <c r="D48" s="60">
        <v>10</v>
      </c>
      <c r="E48" s="13" t="s">
        <v>61</v>
      </c>
      <c r="F48" s="61">
        <v>43400</v>
      </c>
      <c r="G48" s="61">
        <f>(D48*F48)</f>
        <v>434000</v>
      </c>
    </row>
    <row r="49" spans="1:7" ht="12.75" customHeight="1">
      <c r="A49" s="25"/>
      <c r="B49" s="16" t="s">
        <v>63</v>
      </c>
      <c r="C49" s="59" t="s">
        <v>64</v>
      </c>
      <c r="D49" s="60">
        <v>5</v>
      </c>
      <c r="E49" s="13" t="s">
        <v>61</v>
      </c>
      <c r="F49" s="61">
        <v>18500</v>
      </c>
      <c r="G49" s="61">
        <f>(D49*F49)</f>
        <v>92500</v>
      </c>
    </row>
    <row r="50" spans="1:7" ht="12.75" customHeight="1">
      <c r="A50" s="25"/>
      <c r="B50" s="16" t="s">
        <v>65</v>
      </c>
      <c r="C50" s="59" t="s">
        <v>60</v>
      </c>
      <c r="D50" s="60">
        <v>5</v>
      </c>
      <c r="E50" s="13" t="s">
        <v>61</v>
      </c>
      <c r="F50" s="61">
        <v>25750</v>
      </c>
      <c r="G50" s="61">
        <f>(D50*F50)</f>
        <v>128750</v>
      </c>
    </row>
    <row r="51" spans="1:7" ht="12.75" customHeight="1">
      <c r="A51" s="25"/>
      <c r="B51" s="62" t="s">
        <v>66</v>
      </c>
      <c r="C51" s="63"/>
      <c r="D51" s="17"/>
      <c r="E51" s="63"/>
      <c r="F51" s="61"/>
      <c r="G51" s="61"/>
    </row>
    <row r="52" spans="1:7" ht="12.75" customHeight="1">
      <c r="A52" s="25"/>
      <c r="B52" s="16" t="s">
        <v>67</v>
      </c>
      <c r="C52" s="59" t="s">
        <v>68</v>
      </c>
      <c r="D52" s="60">
        <v>3</v>
      </c>
      <c r="E52" s="13" t="s">
        <v>69</v>
      </c>
      <c r="F52" s="61">
        <v>9520</v>
      </c>
      <c r="G52" s="61">
        <f>(D52*F52)</f>
        <v>28560</v>
      </c>
    </row>
    <row r="53" spans="1:7" ht="12.75" customHeight="1">
      <c r="A53" s="25"/>
      <c r="B53" s="62" t="s">
        <v>70</v>
      </c>
      <c r="C53" s="59"/>
      <c r="D53" s="60"/>
      <c r="E53" s="13"/>
      <c r="F53" s="61"/>
      <c r="G53" s="61"/>
    </row>
    <row r="54" spans="1:7" ht="12.75" customHeight="1">
      <c r="A54" s="25"/>
      <c r="B54" s="16" t="s">
        <v>71</v>
      </c>
      <c r="C54" s="59" t="s">
        <v>72</v>
      </c>
      <c r="D54" s="60">
        <v>2</v>
      </c>
      <c r="E54" s="13" t="s">
        <v>69</v>
      </c>
      <c r="F54" s="61">
        <v>14250</v>
      </c>
      <c r="G54" s="61">
        <f>+D54*F54</f>
        <v>28500</v>
      </c>
    </row>
    <row r="55" spans="1:7" ht="12.75" customHeight="1">
      <c r="A55" s="25"/>
      <c r="B55" s="62" t="s">
        <v>73</v>
      </c>
      <c r="C55" s="59"/>
      <c r="D55" s="60"/>
      <c r="E55" s="13"/>
      <c r="F55" s="61"/>
      <c r="G55" s="61"/>
    </row>
    <row r="56" spans="1:7" ht="12.75" customHeight="1">
      <c r="A56" s="25"/>
      <c r="B56" s="16" t="s">
        <v>74</v>
      </c>
      <c r="C56" s="59" t="s">
        <v>68</v>
      </c>
      <c r="D56" s="60">
        <v>2</v>
      </c>
      <c r="E56" s="13" t="s">
        <v>75</v>
      </c>
      <c r="F56" s="61">
        <v>21800</v>
      </c>
      <c r="G56" s="61">
        <f>+D56*F56</f>
        <v>43600</v>
      </c>
    </row>
    <row r="57" spans="1:7" ht="12.75" customHeight="1">
      <c r="A57" s="25"/>
      <c r="B57" s="62" t="s">
        <v>76</v>
      </c>
      <c r="C57" s="63"/>
      <c r="D57" s="17"/>
      <c r="E57" s="63"/>
      <c r="F57" s="61"/>
      <c r="G57" s="61"/>
    </row>
    <row r="58" spans="1:7" ht="12.75" customHeight="1">
      <c r="A58" s="25"/>
      <c r="B58" s="142" t="s">
        <v>77</v>
      </c>
      <c r="C58" s="139" t="s">
        <v>68</v>
      </c>
      <c r="D58" s="140">
        <v>5</v>
      </c>
      <c r="E58" s="13" t="s">
        <v>75</v>
      </c>
      <c r="F58" s="141">
        <v>17990</v>
      </c>
      <c r="G58" s="141">
        <f>+F58*D58</f>
        <v>89950</v>
      </c>
    </row>
    <row r="59" spans="1:7" ht="12.75" customHeight="1">
      <c r="A59" s="25"/>
      <c r="B59" s="64" t="s">
        <v>78</v>
      </c>
      <c r="C59" s="65" t="s">
        <v>68</v>
      </c>
      <c r="D59" s="66">
        <v>1</v>
      </c>
      <c r="E59" s="13" t="s">
        <v>75</v>
      </c>
      <c r="F59" s="67">
        <v>42655</v>
      </c>
      <c r="G59" s="67">
        <f>(D59*F59)</f>
        <v>42655</v>
      </c>
    </row>
    <row r="60" spans="1:7" ht="13.5" customHeight="1">
      <c r="A60" s="5"/>
      <c r="B60" s="68" t="s">
        <v>79</v>
      </c>
      <c r="C60" s="69"/>
      <c r="D60" s="69"/>
      <c r="E60" s="69"/>
      <c r="F60" s="70"/>
      <c r="G60" s="71">
        <f>SUM(G45:G59)</f>
        <v>1498015</v>
      </c>
    </row>
    <row r="61" spans="1:7" ht="12" customHeight="1">
      <c r="A61" s="2"/>
      <c r="B61" s="50"/>
      <c r="C61" s="51"/>
      <c r="D61" s="51"/>
      <c r="E61" s="72"/>
      <c r="F61" s="52"/>
      <c r="G61" s="52"/>
    </row>
    <row r="62" spans="1:7" ht="12" customHeight="1">
      <c r="A62" s="5"/>
      <c r="B62" s="40" t="s">
        <v>80</v>
      </c>
      <c r="C62" s="41"/>
      <c r="D62" s="42"/>
      <c r="E62" s="42"/>
      <c r="F62" s="43"/>
      <c r="G62" s="43"/>
    </row>
    <row r="63" spans="1:7" ht="24" customHeight="1">
      <c r="A63" s="5"/>
      <c r="B63" s="53" t="s">
        <v>81</v>
      </c>
      <c r="C63" s="54" t="s">
        <v>55</v>
      </c>
      <c r="D63" s="54" t="s">
        <v>56</v>
      </c>
      <c r="E63" s="53" t="s">
        <v>29</v>
      </c>
      <c r="F63" s="54" t="s">
        <v>30</v>
      </c>
      <c r="G63" s="53" t="s">
        <v>31</v>
      </c>
    </row>
    <row r="64" spans="1:7" ht="12.75" customHeight="1">
      <c r="A64" s="25"/>
      <c r="B64" s="13" t="s">
        <v>82</v>
      </c>
      <c r="C64" s="59" t="s">
        <v>55</v>
      </c>
      <c r="D64" s="61">
        <v>2</v>
      </c>
      <c r="E64" s="13" t="s">
        <v>75</v>
      </c>
      <c r="F64" s="61">
        <v>60000</v>
      </c>
      <c r="G64" s="61">
        <f>(D64*F64)</f>
        <v>120000</v>
      </c>
    </row>
    <row r="65" spans="1:7" ht="12.75" customHeight="1">
      <c r="A65" s="25"/>
      <c r="B65" s="13" t="s">
        <v>83</v>
      </c>
      <c r="C65" s="59" t="s">
        <v>55</v>
      </c>
      <c r="D65" s="61">
        <v>1</v>
      </c>
      <c r="E65" s="13" t="s">
        <v>75</v>
      </c>
      <c r="F65" s="61">
        <v>300000</v>
      </c>
      <c r="G65" s="61">
        <f>(D65*F65)</f>
        <v>300000</v>
      </c>
    </row>
    <row r="66" spans="1:7" ht="19.5" customHeight="1">
      <c r="A66" s="25"/>
      <c r="B66" s="74" t="s">
        <v>84</v>
      </c>
      <c r="C66" s="63"/>
      <c r="D66" s="61"/>
      <c r="E66" s="75"/>
      <c r="F66" s="73"/>
      <c r="G66" s="61"/>
    </row>
    <row r="67" spans="1:7" ht="13.5" customHeight="1">
      <c r="A67" s="5"/>
      <c r="B67" s="76" t="s">
        <v>85</v>
      </c>
      <c r="C67" s="77"/>
      <c r="D67" s="77"/>
      <c r="E67" s="77"/>
      <c r="F67" s="78"/>
      <c r="G67" s="79">
        <f>SUM(G64+G65)</f>
        <v>420000</v>
      </c>
    </row>
    <row r="68" spans="1:7" ht="12" customHeight="1">
      <c r="A68" s="2"/>
      <c r="B68" s="95"/>
      <c r="C68" s="95"/>
      <c r="D68" s="95"/>
      <c r="E68" s="95"/>
      <c r="F68" s="96"/>
      <c r="G68" s="96"/>
    </row>
    <row r="69" spans="1:7" ht="12" customHeight="1">
      <c r="A69" s="92"/>
      <c r="B69" s="97" t="s">
        <v>86</v>
      </c>
      <c r="C69" s="98"/>
      <c r="D69" s="98"/>
      <c r="E69" s="98"/>
      <c r="F69" s="98"/>
      <c r="G69" s="99">
        <f>G27+G41+G60+G67</f>
        <v>3963015</v>
      </c>
    </row>
    <row r="70" spans="1:7" ht="12" customHeight="1">
      <c r="A70" s="92"/>
      <c r="B70" s="100" t="s">
        <v>87</v>
      </c>
      <c r="C70" s="81"/>
      <c r="D70" s="81"/>
      <c r="E70" s="81"/>
      <c r="F70" s="81"/>
      <c r="G70" s="101">
        <f>G69*0.05</f>
        <v>198150.75</v>
      </c>
    </row>
    <row r="71" spans="1:7" ht="12" customHeight="1">
      <c r="A71" s="92"/>
      <c r="B71" s="102" t="s">
        <v>88</v>
      </c>
      <c r="C71" s="80"/>
      <c r="D71" s="80"/>
      <c r="E71" s="80"/>
      <c r="F71" s="80"/>
      <c r="G71" s="103">
        <f>G70+G69</f>
        <v>4161165.75</v>
      </c>
    </row>
    <row r="72" spans="1:7" ht="12" customHeight="1">
      <c r="A72" s="92"/>
      <c r="B72" s="100" t="s">
        <v>89</v>
      </c>
      <c r="C72" s="81"/>
      <c r="D72" s="81"/>
      <c r="E72" s="81"/>
      <c r="F72" s="81"/>
      <c r="G72" s="101">
        <f>G12</f>
        <v>6750000</v>
      </c>
    </row>
    <row r="73" spans="1:7" ht="12" customHeight="1">
      <c r="A73" s="92"/>
      <c r="B73" s="104" t="s">
        <v>90</v>
      </c>
      <c r="C73" s="105"/>
      <c r="D73" s="105"/>
      <c r="E73" s="105"/>
      <c r="F73" s="105"/>
      <c r="G73" s="106">
        <f>G72-G71</f>
        <v>2588834.25</v>
      </c>
    </row>
    <row r="74" spans="1:7" ht="12" customHeight="1">
      <c r="A74" s="92"/>
      <c r="B74" s="93" t="s">
        <v>91</v>
      </c>
      <c r="C74" s="94"/>
      <c r="D74" s="94"/>
      <c r="E74" s="94"/>
      <c r="F74" s="94"/>
      <c r="G74" s="89"/>
    </row>
    <row r="75" spans="1:7" ht="12.75" customHeight="1" thickBot="1">
      <c r="A75" s="92"/>
      <c r="B75" s="107"/>
      <c r="C75" s="94"/>
      <c r="D75" s="94"/>
      <c r="E75" s="94"/>
      <c r="F75" s="94"/>
      <c r="G75" s="89"/>
    </row>
    <row r="76" spans="1:7" ht="12" customHeight="1">
      <c r="A76" s="92"/>
      <c r="B76" s="119" t="s">
        <v>92</v>
      </c>
      <c r="C76" s="120"/>
      <c r="D76" s="120"/>
      <c r="E76" s="120"/>
      <c r="F76" s="121"/>
      <c r="G76" s="89"/>
    </row>
    <row r="77" spans="1:7" ht="12" customHeight="1">
      <c r="A77" s="92"/>
      <c r="B77" s="122" t="s">
        <v>93</v>
      </c>
      <c r="C77" s="91"/>
      <c r="D77" s="91"/>
      <c r="E77" s="91"/>
      <c r="F77" s="123"/>
      <c r="G77" s="89"/>
    </row>
    <row r="78" spans="1:7" ht="12" customHeight="1">
      <c r="A78" s="92"/>
      <c r="B78" s="122" t="s">
        <v>94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95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96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97</v>
      </c>
      <c r="C81" s="91"/>
      <c r="D81" s="91"/>
      <c r="E81" s="91"/>
      <c r="F81" s="123"/>
      <c r="G81" s="89"/>
    </row>
    <row r="82" spans="1:7" ht="12.75" customHeight="1" thickBot="1">
      <c r="A82" s="92"/>
      <c r="B82" s="124" t="s">
        <v>98</v>
      </c>
      <c r="C82" s="125"/>
      <c r="D82" s="125"/>
      <c r="E82" s="125"/>
      <c r="F82" s="126"/>
      <c r="G82" s="89"/>
    </row>
    <row r="83" spans="1:7" ht="12.75" customHeight="1">
      <c r="A83" s="92"/>
      <c r="B83" s="117"/>
      <c r="C83" s="91"/>
      <c r="D83" s="91"/>
      <c r="E83" s="91"/>
      <c r="F83" s="91"/>
      <c r="G83" s="89"/>
    </row>
    <row r="84" spans="1:7" ht="15" customHeight="1" thickBot="1">
      <c r="A84" s="92"/>
      <c r="B84" s="145" t="s">
        <v>99</v>
      </c>
      <c r="C84" s="146"/>
      <c r="D84" s="116"/>
      <c r="E84" s="83"/>
      <c r="F84" s="83"/>
      <c r="G84" s="89"/>
    </row>
    <row r="85" spans="1:7" ht="12" customHeight="1">
      <c r="A85" s="92"/>
      <c r="B85" s="109" t="s">
        <v>81</v>
      </c>
      <c r="C85" s="84" t="s">
        <v>100</v>
      </c>
      <c r="D85" s="110" t="s">
        <v>101</v>
      </c>
      <c r="E85" s="83"/>
      <c r="F85" s="83"/>
      <c r="G85" s="89"/>
    </row>
    <row r="86" spans="1:7" ht="12" customHeight="1">
      <c r="A86" s="92"/>
      <c r="B86" s="111" t="s">
        <v>102</v>
      </c>
      <c r="C86" s="85">
        <f>+G27</f>
        <v>1025000</v>
      </c>
      <c r="D86" s="112">
        <f>(C86/C92)</f>
        <v>0.31101851356666549</v>
      </c>
      <c r="E86" s="83"/>
      <c r="F86" s="83"/>
      <c r="G86" s="89"/>
    </row>
    <row r="87" spans="1:7" ht="12" customHeight="1">
      <c r="A87" s="92"/>
      <c r="B87" s="111" t="s">
        <v>103</v>
      </c>
      <c r="C87" s="85">
        <f>+G31</f>
        <v>0</v>
      </c>
      <c r="D87" s="112">
        <v>0</v>
      </c>
      <c r="E87" s="83"/>
      <c r="F87" s="83"/>
      <c r="G87" s="89"/>
    </row>
    <row r="88" spans="1:7" ht="12" customHeight="1">
      <c r="A88" s="92"/>
      <c r="B88" s="111" t="s">
        <v>104</v>
      </c>
      <c r="C88" s="85">
        <f>+G41</f>
        <v>1020000</v>
      </c>
      <c r="D88" s="112">
        <f>(C88/C92)</f>
        <v>0.3095013500858525</v>
      </c>
      <c r="E88" s="83"/>
      <c r="F88" s="83"/>
      <c r="G88" s="89"/>
    </row>
    <row r="89" spans="1:7" ht="12" customHeight="1">
      <c r="A89" s="92"/>
      <c r="B89" s="111" t="s">
        <v>54</v>
      </c>
      <c r="C89" s="85">
        <v>632473</v>
      </c>
      <c r="D89" s="112">
        <f>(C89/C92)</f>
        <v>0.19191298764004841</v>
      </c>
      <c r="E89" s="83"/>
      <c r="F89" s="83"/>
      <c r="G89" s="89"/>
    </row>
    <row r="90" spans="1:7" ht="12" customHeight="1">
      <c r="A90" s="92"/>
      <c r="B90" s="111" t="s">
        <v>105</v>
      </c>
      <c r="C90" s="86">
        <f>+G67</f>
        <v>420000</v>
      </c>
      <c r="D90" s="112">
        <f>(C90/C92)</f>
        <v>0.12744173238829221</v>
      </c>
      <c r="E90" s="88"/>
      <c r="F90" s="88"/>
      <c r="G90" s="89"/>
    </row>
    <row r="91" spans="1:7" ht="12" customHeight="1">
      <c r="A91" s="92"/>
      <c r="B91" s="111" t="s">
        <v>106</v>
      </c>
      <c r="C91" s="86">
        <f>+G70</f>
        <v>198150.75</v>
      </c>
      <c r="D91" s="112">
        <f>(C91/C92)</f>
        <v>6.0125416319141409E-2</v>
      </c>
      <c r="E91" s="88"/>
      <c r="F91" s="88"/>
      <c r="G91" s="89"/>
    </row>
    <row r="92" spans="1:7" ht="12.75" customHeight="1" thickBot="1">
      <c r="A92" s="92"/>
      <c r="B92" s="113" t="s">
        <v>107</v>
      </c>
      <c r="C92" s="114">
        <f>SUM(C86:C91)</f>
        <v>3295623.75</v>
      </c>
      <c r="D92" s="115">
        <f>SUM(D86:D91)</f>
        <v>1</v>
      </c>
      <c r="E92" s="88"/>
      <c r="F92" s="88"/>
      <c r="G92" s="89"/>
    </row>
    <row r="93" spans="1:7" ht="12" customHeight="1">
      <c r="A93" s="92"/>
      <c r="B93" s="107"/>
      <c r="C93" s="94"/>
      <c r="D93" s="94"/>
      <c r="E93" s="94"/>
      <c r="F93" s="94"/>
      <c r="G93" s="89"/>
    </row>
    <row r="94" spans="1:7" ht="12.75" customHeight="1">
      <c r="A94" s="92"/>
      <c r="B94" s="108"/>
      <c r="C94" s="94"/>
      <c r="D94" s="94"/>
      <c r="E94" s="94"/>
      <c r="F94" s="94"/>
      <c r="G94" s="89"/>
    </row>
    <row r="95" spans="1:7" ht="12" customHeight="1" thickBot="1">
      <c r="A95" s="82"/>
      <c r="B95" s="128"/>
      <c r="C95" s="129" t="s">
        <v>108</v>
      </c>
      <c r="D95" s="130"/>
      <c r="E95" s="131"/>
      <c r="F95" s="87"/>
      <c r="G95" s="89"/>
    </row>
    <row r="96" spans="1:7" ht="12" customHeight="1">
      <c r="A96" s="92"/>
      <c r="B96" s="132" t="s">
        <v>109</v>
      </c>
      <c r="C96" s="133">
        <v>280</v>
      </c>
      <c r="D96" s="133">
        <v>300</v>
      </c>
      <c r="E96" s="134">
        <v>320</v>
      </c>
      <c r="F96" s="127"/>
      <c r="G96" s="90"/>
    </row>
    <row r="97" spans="1:7" ht="12.75" customHeight="1" thickBot="1">
      <c r="A97" s="92"/>
      <c r="B97" s="113" t="s">
        <v>110</v>
      </c>
      <c r="C97" s="114">
        <f>(G71/C96)</f>
        <v>14861.30625</v>
      </c>
      <c r="D97" s="114">
        <f>(G71/D96)</f>
        <v>13870.5525</v>
      </c>
      <c r="E97" s="135">
        <f>(G71/E96)</f>
        <v>13003.64296875</v>
      </c>
      <c r="F97" s="127"/>
      <c r="G97" s="90"/>
    </row>
    <row r="98" spans="1:7" ht="15.6" customHeight="1">
      <c r="A98" s="92"/>
      <c r="B98" s="118" t="s">
        <v>111</v>
      </c>
      <c r="C98" s="91"/>
      <c r="D98" s="91"/>
      <c r="E98" s="91"/>
      <c r="F98" s="91"/>
      <c r="G98" s="91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CE508-7F62-4506-BF6E-9C640ED2A416}"/>
</file>

<file path=customXml/itemProps2.xml><?xml version="1.0" encoding="utf-8"?>
<ds:datastoreItem xmlns:ds="http://schemas.openxmlformats.org/officeDocument/2006/customXml" ds:itemID="{F1D54945-ECEA-4620-801A-DF6F77328323}"/>
</file>

<file path=customXml/itemProps3.xml><?xml version="1.0" encoding="utf-8"?>
<ds:datastoreItem xmlns:ds="http://schemas.openxmlformats.org/officeDocument/2006/customXml" ds:itemID="{189BA448-CA97-4102-943E-AEF01B421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