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ADRE LAS CASAS\"/>
    </mc:Choice>
  </mc:AlternateContent>
  <bookViews>
    <workbookView xWindow="0" yWindow="0" windowWidth="20490" windowHeight="7155"/>
  </bookViews>
  <sheets>
    <sheet name="PORO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7" i="1" l="1"/>
  <c r="D57" i="1" l="1"/>
  <c r="G23" i="1" l="1"/>
  <c r="G24" i="1"/>
  <c r="G47" i="1" l="1"/>
  <c r="G48" i="1"/>
  <c r="G50" i="1"/>
  <c r="G51" i="1"/>
  <c r="G53" i="1"/>
  <c r="G54" i="1"/>
  <c r="G56" i="1"/>
  <c r="G57" i="1"/>
  <c r="G21" i="1"/>
  <c r="G22" i="1"/>
  <c r="G25" i="1"/>
  <c r="G26" i="1"/>
  <c r="G27" i="1"/>
  <c r="G37" i="1"/>
  <c r="G38" i="1"/>
  <c r="G39" i="1"/>
  <c r="G45" i="1"/>
  <c r="G62" i="1"/>
  <c r="G63" i="1"/>
  <c r="C86" i="1" s="1"/>
  <c r="G12" i="1"/>
  <c r="G68" i="1" s="1"/>
  <c r="G58" i="1" l="1"/>
  <c r="G28" i="1"/>
  <c r="C82" i="1" s="1"/>
  <c r="G40" i="1"/>
  <c r="C84" i="1" s="1"/>
  <c r="C85" i="1" l="1"/>
  <c r="C88" i="1" s="1"/>
  <c r="D82" i="1" s="1"/>
  <c r="G65" i="1"/>
  <c r="G66" i="1" s="1"/>
  <c r="G67" i="1" s="1"/>
  <c r="E93" i="1" l="1"/>
  <c r="G69" i="1"/>
  <c r="D84" i="1"/>
  <c r="D87" i="1"/>
  <c r="D83" i="1"/>
  <c r="D86" i="1"/>
  <c r="D85" i="1"/>
  <c r="C93" i="1"/>
  <c r="D93" i="1"/>
  <c r="D88" i="1" l="1"/>
</calcChain>
</file>

<file path=xl/sharedStrings.xml><?xml version="1.0" encoding="utf-8"?>
<sst xmlns="http://schemas.openxmlformats.org/spreadsheetml/2006/main" count="158" uniqueCount="106">
  <si>
    <t>RUBRO O CULTIVO</t>
  </si>
  <si>
    <t>POROTO SECO</t>
  </si>
  <si>
    <t>RENDIMIENTO (kg/há)</t>
  </si>
  <si>
    <t>VARIEDAD</t>
  </si>
  <si>
    <t>TORTOLA</t>
  </si>
  <si>
    <t>FECHA ESTIMADA  PRECIO VENTA</t>
  </si>
  <si>
    <t xml:space="preserve">Febrero </t>
  </si>
  <si>
    <t>NIVEL TECNOLÓGICO</t>
  </si>
  <si>
    <t>BAJO</t>
  </si>
  <si>
    <t>PRECIO ESPERADO ($/kg)</t>
  </si>
  <si>
    <t>REGIÓN</t>
  </si>
  <si>
    <t>ARAUCANIA</t>
  </si>
  <si>
    <t>INGRESO ESPERADO, CON IVA ($)</t>
  </si>
  <si>
    <t>AGENCIA DE ÁREA</t>
  </si>
  <si>
    <t>PADRE LAS CASAS</t>
  </si>
  <si>
    <t>DESTINO PRODUCCIÓN</t>
  </si>
  <si>
    <t>Mercado Local</t>
  </si>
  <si>
    <t>COMUNA/LOCALIDAD</t>
  </si>
  <si>
    <t>FECHA DE COSECHA</t>
  </si>
  <si>
    <t>FECHA PRECIO INSUMOS</t>
  </si>
  <si>
    <t>CONTINGENCIA</t>
  </si>
  <si>
    <t>Sequia, 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</si>
  <si>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</si>
  <si>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</si>
  <si>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</si>
  <si>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</si>
  <si>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</si>
  <si>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</si>
  <si>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</si>
  <si>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</si>
  <si>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Aplicación herbicida Barbecho </t>
  </si>
  <si>
    <t>JH</t>
  </si>
  <si>
    <t>Septiembre</t>
  </si>
  <si>
    <t>Siembra manual</t>
  </si>
  <si>
    <t>Octubre</t>
  </si>
  <si>
    <t>Aplicación Fungicida</t>
  </si>
  <si>
    <t>Aplicación herbicida postemergencia</t>
  </si>
  <si>
    <t>Noviembre</t>
  </si>
  <si>
    <t>Aplicación insecticida</t>
  </si>
  <si>
    <t>Diciembre</t>
  </si>
  <si>
    <t>Aplicación de fertilizante</t>
  </si>
  <si>
    <t>Cosecha (arranca, emparva y trilla)</t>
  </si>
  <si>
    <t>Marzo-Abril</t>
  </si>
  <si>
    <t>Subtotal Jornadas Hombre</t>
  </si>
  <si>
    <t>JORNADAS ANIMAL</t>
  </si>
  <si>
    <t>Subtotal Jornadas Animal</t>
  </si>
  <si>
    <t>MAQUINARIA</t>
  </si>
  <si>
    <t>Aradura</t>
  </si>
  <si>
    <t>JM</t>
  </si>
  <si>
    <t>Rastrajes</t>
  </si>
  <si>
    <t>Vibrocultivador</t>
  </si>
  <si>
    <t>Subtotal Costo Maquinaria</t>
  </si>
  <si>
    <t>INSUMOS</t>
  </si>
  <si>
    <t>Insumos</t>
  </si>
  <si>
    <t>Unidad (Kg/l/u)</t>
  </si>
  <si>
    <t>Cantidad (Kg/l/u)</t>
  </si>
  <si>
    <t>SEMILLAS</t>
  </si>
  <si>
    <t>Poroto</t>
  </si>
  <si>
    <t>Kg</t>
  </si>
  <si>
    <t>FERTILIZANTES</t>
  </si>
  <si>
    <t>Fertilizante SFT</t>
  </si>
  <si>
    <t>Urea</t>
  </si>
  <si>
    <t>HERBICIDA</t>
  </si>
  <si>
    <t>Rango</t>
  </si>
  <si>
    <t>Lt</t>
  </si>
  <si>
    <t>Flex</t>
  </si>
  <si>
    <t xml:space="preserve">INSECTICIDA </t>
  </si>
  <si>
    <t>Troya</t>
  </si>
  <si>
    <t>LT</t>
  </si>
  <si>
    <t>ZERO</t>
  </si>
  <si>
    <t>OTROS</t>
  </si>
  <si>
    <t>Anagran Plus</t>
  </si>
  <si>
    <t>Sacos</t>
  </si>
  <si>
    <t xml:space="preserve">Un </t>
  </si>
  <si>
    <t>Marzo</t>
  </si>
  <si>
    <t>Subtotal Insumos</t>
  </si>
  <si>
    <t>Item</t>
  </si>
  <si>
    <t>Traslados internos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</si>
  <si>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</si>
  <si>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</si>
  <si>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</si>
  <si>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</si>
  <si>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</si>
  <si>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</si>
  <si>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</si>
  <si>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</si>
  <si>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</si>
  <si>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</si>
  <si>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</si>
  <si>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</si>
  <si>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</si>
  <si>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</si>
  <si>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</si>
  <si>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</si>
  <si>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</si>
  <si>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</si>
  <si>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</si>
  <si>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</si>
  <si>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</si>
  <si>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</si>
  <si>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</si>
  <si>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</si>
  <si>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($/kilo)</t>
  </si>
  <si>
    <t>Rendimiento (kg/há)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</si>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</sst>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_ ;\-#,##0\ 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2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 applyAlignment="1">
      <alignment horizontal="right" wrapText="1"/>
    </xf>
    <xf numFmtId="3" fontId="2" fillId="2" borderId="4" xfId="0" applyNumberFormat="1" applyFont="1" applyFill="1" applyBorder="1" applyAlignment="1">
      <alignment horizontal="right" wrapText="1"/>
    </xf>
    <xf numFmtId="0" fontId="0" fillId="2" borderId="7" xfId="0" applyFill="1" applyBorder="1"/>
    <xf numFmtId="49" fontId="2" fillId="2" borderId="4" xfId="0" applyNumberFormat="1" applyFont="1" applyFill="1" applyBorder="1" applyAlignment="1">
      <alignment horizontal="center" wrapText="1"/>
    </xf>
    <xf numFmtId="49" fontId="3" fillId="3" borderId="4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0" fillId="2" borderId="13" xfId="0" applyFill="1" applyBorder="1"/>
    <xf numFmtId="0" fontId="9" fillId="6" borderId="15" xfId="0" applyFont="1" applyFill="1" applyBorder="1"/>
    <xf numFmtId="49" fontId="7" fillId="7" borderId="16" xfId="0" applyNumberFormat="1" applyFont="1" applyFill="1" applyBorder="1" applyAlignment="1">
      <alignment vertical="center"/>
    </xf>
    <xf numFmtId="3" fontId="7" fillId="2" borderId="4" xfId="0" applyNumberFormat="1" applyFont="1" applyFill="1" applyBorder="1" applyAlignment="1">
      <alignment vertical="center"/>
    </xf>
    <xf numFmtId="0" fontId="4" fillId="6" borderId="14" xfId="0" applyFont="1" applyFill="1" applyBorder="1" applyAlignment="1">
      <alignment vertical="center"/>
    </xf>
    <xf numFmtId="0" fontId="4" fillId="6" borderId="15" xfId="0" applyFont="1" applyFill="1" applyBorder="1" applyAlignment="1">
      <alignment vertical="center"/>
    </xf>
    <xf numFmtId="164" fontId="1" fillId="2" borderId="15" xfId="0" applyNumberFormat="1" applyFont="1" applyFill="1" applyBorder="1" applyAlignment="1">
      <alignment vertical="center"/>
    </xf>
    <xf numFmtId="164" fontId="11" fillId="2" borderId="15" xfId="0" applyNumberFormat="1" applyFont="1" applyFill="1" applyBorder="1" applyAlignment="1">
      <alignment vertical="center"/>
    </xf>
    <xf numFmtId="0" fontId="9" fillId="2" borderId="15" xfId="0" applyFont="1" applyFill="1" applyBorder="1"/>
    <xf numFmtId="0" fontId="0" fillId="2" borderId="17" xfId="0" applyFill="1" applyBorder="1"/>
    <xf numFmtId="49" fontId="0" fillId="2" borderId="15" xfId="0" applyNumberForma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49" fontId="7" fillId="7" borderId="26" xfId="0" applyNumberFormat="1" applyFont="1" applyFill="1" applyBorder="1" applyAlignment="1">
      <alignment vertical="center"/>
    </xf>
    <xf numFmtId="49" fontId="9" fillId="7" borderId="27" xfId="0" applyNumberFormat="1" applyFont="1" applyFill="1" applyBorder="1"/>
    <xf numFmtId="49" fontId="7" fillId="2" borderId="28" xfId="0" applyNumberFormat="1" applyFont="1" applyFill="1" applyBorder="1" applyAlignment="1">
      <alignment vertical="center"/>
    </xf>
    <xf numFmtId="9" fontId="9" fillId="2" borderId="29" xfId="0" applyNumberFormat="1" applyFont="1" applyFill="1" applyBorder="1"/>
    <xf numFmtId="49" fontId="7" fillId="7" borderId="30" xfId="0" applyNumberFormat="1" applyFont="1" applyFill="1" applyBorder="1" applyAlignment="1">
      <alignment vertical="center"/>
    </xf>
    <xf numFmtId="165" fontId="7" fillId="7" borderId="31" xfId="0" applyNumberFormat="1" applyFont="1" applyFill="1" applyBorder="1" applyAlignment="1">
      <alignment vertical="center"/>
    </xf>
    <xf numFmtId="9" fontId="7" fillId="7" borderId="32" xfId="0" applyNumberFormat="1" applyFont="1" applyFill="1" applyBorder="1" applyAlignment="1">
      <alignment vertical="center"/>
    </xf>
    <xf numFmtId="0" fontId="9" fillId="8" borderId="35" xfId="0" applyFont="1" applyFill="1" applyBorder="1"/>
    <xf numFmtId="0" fontId="9" fillId="2" borderId="15" xfId="0" applyFont="1" applyFill="1" applyBorder="1" applyAlignment="1">
      <alignment vertical="center"/>
    </xf>
    <xf numFmtId="49" fontId="9" fillId="2" borderId="15" xfId="0" applyNumberFormat="1" applyFont="1" applyFill="1" applyBorder="1" applyAlignment="1">
      <alignment vertical="center"/>
    </xf>
    <xf numFmtId="49" fontId="7" fillId="2" borderId="36" xfId="0" applyNumberFormat="1" applyFont="1" applyFill="1" applyBorder="1" applyAlignment="1">
      <alignment vertical="center"/>
    </xf>
    <xf numFmtId="0" fontId="9" fillId="2" borderId="37" xfId="0" applyFont="1" applyFill="1" applyBorder="1"/>
    <xf numFmtId="0" fontId="9" fillId="2" borderId="38" xfId="0" applyFont="1" applyFill="1" applyBorder="1"/>
    <xf numFmtId="49" fontId="9" fillId="2" borderId="39" xfId="0" applyNumberFormat="1" applyFont="1" applyFill="1" applyBorder="1" applyAlignment="1">
      <alignment vertical="center"/>
    </xf>
    <xf numFmtId="0" fontId="9" fillId="2" borderId="40" xfId="0" applyFont="1" applyFill="1" applyBorder="1"/>
    <xf numFmtId="49" fontId="9" fillId="2" borderId="41" xfId="0" applyNumberFormat="1" applyFont="1" applyFill="1" applyBorder="1" applyAlignment="1">
      <alignment vertical="center"/>
    </xf>
    <xf numFmtId="0" fontId="9" fillId="2" borderId="42" xfId="0" applyFont="1" applyFill="1" applyBorder="1"/>
    <xf numFmtId="0" fontId="9" fillId="2" borderId="43" xfId="0" applyFont="1" applyFill="1" applyBorder="1"/>
    <xf numFmtId="0" fontId="7" fillId="6" borderId="15" xfId="0" applyFont="1" applyFill="1" applyBorder="1" applyAlignment="1">
      <alignment vertical="center"/>
    </xf>
    <xf numFmtId="0" fontId="4" fillId="8" borderId="14" xfId="0" applyFont="1" applyFill="1" applyBorder="1" applyAlignment="1">
      <alignment vertical="center"/>
    </xf>
    <xf numFmtId="49" fontId="12" fillId="8" borderId="15" xfId="0" applyNumberFormat="1" applyFont="1" applyFill="1" applyBorder="1" applyAlignment="1">
      <alignment vertical="center"/>
    </xf>
    <xf numFmtId="0" fontId="4" fillId="8" borderId="15" xfId="0" applyFont="1" applyFill="1" applyBorder="1" applyAlignment="1">
      <alignment vertical="center"/>
    </xf>
    <xf numFmtId="0" fontId="4" fillId="8" borderId="44" xfId="0" applyFont="1" applyFill="1" applyBorder="1" applyAlignment="1">
      <alignment vertical="center"/>
    </xf>
    <xf numFmtId="49" fontId="7" fillId="7" borderId="45" xfId="0" applyNumberFormat="1" applyFont="1" applyFill="1" applyBorder="1" applyAlignment="1">
      <alignment vertical="center"/>
    </xf>
    <xf numFmtId="165" fontId="7" fillId="7" borderId="32" xfId="0" applyNumberFormat="1" applyFont="1" applyFill="1" applyBorder="1" applyAlignment="1">
      <alignment vertical="center"/>
    </xf>
    <xf numFmtId="0" fontId="0" fillId="0" borderId="15" xfId="0" applyNumberFormat="1" applyBorder="1"/>
    <xf numFmtId="3" fontId="2" fillId="2" borderId="48" xfId="0" applyNumberFormat="1" applyFont="1" applyFill="1" applyBorder="1" applyAlignment="1">
      <alignment horizontal="right" wrapText="1"/>
    </xf>
    <xf numFmtId="49" fontId="2" fillId="2" borderId="48" xfId="0" applyNumberFormat="1" applyFont="1" applyFill="1" applyBorder="1" applyAlignment="1">
      <alignment wrapText="1"/>
    </xf>
    <xf numFmtId="49" fontId="2" fillId="2" borderId="48" xfId="0" applyNumberFormat="1" applyFont="1" applyFill="1" applyBorder="1" applyAlignment="1">
      <alignment horizontal="center" wrapText="1"/>
    </xf>
    <xf numFmtId="49" fontId="3" fillId="3" borderId="48" xfId="0" applyNumberFormat="1" applyFont="1" applyFill="1" applyBorder="1" applyAlignment="1">
      <alignment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vertical="center"/>
    </xf>
    <xf numFmtId="3" fontId="3" fillId="3" borderId="48" xfId="0" applyNumberFormat="1" applyFont="1" applyFill="1" applyBorder="1" applyAlignment="1">
      <alignment vertical="center"/>
    </xf>
    <xf numFmtId="49" fontId="13" fillId="2" borderId="48" xfId="0" applyNumberFormat="1" applyFont="1" applyFill="1" applyBorder="1" applyAlignment="1">
      <alignment horizontal="left" vertical="center" wrapText="1"/>
    </xf>
    <xf numFmtId="0" fontId="14" fillId="2" borderId="48" xfId="0" applyFont="1" applyFill="1" applyBorder="1" applyAlignment="1">
      <alignment horizontal="left" vertical="center" wrapText="1"/>
    </xf>
    <xf numFmtId="0" fontId="13" fillId="2" borderId="48" xfId="0" applyFont="1" applyFill="1" applyBorder="1" applyAlignment="1">
      <alignment horizontal="left" vertical="center" wrapText="1"/>
    </xf>
    <xf numFmtId="49" fontId="14" fillId="2" borderId="48" xfId="0" applyNumberFormat="1" applyFont="1" applyFill="1" applyBorder="1" applyAlignment="1">
      <alignment horizontal="left" vertical="center" wrapText="1"/>
    </xf>
    <xf numFmtId="3" fontId="14" fillId="2" borderId="48" xfId="0" applyNumberFormat="1" applyFont="1" applyFill="1" applyBorder="1" applyAlignment="1">
      <alignment horizontal="right" vertical="center" wrapText="1"/>
    </xf>
    <xf numFmtId="49" fontId="2" fillId="2" borderId="48" xfId="0" applyNumberFormat="1" applyFont="1" applyFill="1" applyBorder="1" applyAlignment="1">
      <alignment horizontal="center"/>
    </xf>
    <xf numFmtId="3" fontId="2" fillId="2" borderId="48" xfId="0" applyNumberFormat="1" applyFont="1" applyFill="1" applyBorder="1"/>
    <xf numFmtId="49" fontId="2" fillId="2" borderId="4" xfId="0" applyNumberFormat="1" applyFont="1" applyFill="1" applyBorder="1" applyAlignment="1">
      <alignment wrapText="1"/>
    </xf>
    <xf numFmtId="3" fontId="2" fillId="2" borderId="4" xfId="0" applyNumberFormat="1" applyFont="1" applyFill="1" applyBorder="1"/>
    <xf numFmtId="0" fontId="2" fillId="2" borderId="5" xfId="0" applyFont="1" applyFill="1" applyBorder="1"/>
    <xf numFmtId="14" fontId="2" fillId="2" borderId="6" xfId="0" applyNumberFormat="1" applyFont="1" applyFill="1" applyBorder="1"/>
    <xf numFmtId="0" fontId="2" fillId="2" borderId="2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justify" wrapText="1"/>
    </xf>
    <xf numFmtId="0" fontId="2" fillId="2" borderId="8" xfId="0" applyFont="1" applyFill="1" applyBorder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/>
    <xf numFmtId="49" fontId="16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/>
    <xf numFmtId="49" fontId="16" fillId="5" borderId="51" xfId="0" applyNumberFormat="1" applyFont="1" applyFill="1" applyBorder="1" applyAlignment="1">
      <alignment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vertical="center"/>
    </xf>
    <xf numFmtId="49" fontId="16" fillId="3" borderId="48" xfId="0" applyNumberFormat="1" applyFont="1" applyFill="1" applyBorder="1" applyAlignment="1">
      <alignment horizontal="center" vertical="center"/>
    </xf>
    <xf numFmtId="49" fontId="16" fillId="3" borderId="48" xfId="0" applyNumberFormat="1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left" vertical="center"/>
    </xf>
    <xf numFmtId="0" fontId="2" fillId="2" borderId="54" xfId="0" applyFont="1" applyFill="1" applyBorder="1"/>
    <xf numFmtId="0" fontId="2" fillId="2" borderId="55" xfId="0" applyFont="1" applyFill="1" applyBorder="1"/>
    <xf numFmtId="3" fontId="2" fillId="2" borderId="55" xfId="0" applyNumberFormat="1" applyFont="1" applyFill="1" applyBorder="1"/>
    <xf numFmtId="0" fontId="2" fillId="2" borderId="55" xfId="0" applyFont="1" applyFill="1" applyBorder="1" applyAlignment="1">
      <alignment horizontal="center"/>
    </xf>
    <xf numFmtId="3" fontId="14" fillId="0" borderId="48" xfId="0" applyNumberFormat="1" applyFont="1" applyBorder="1" applyAlignment="1">
      <alignment horizontal="center"/>
    </xf>
    <xf numFmtId="49" fontId="3" fillId="3" borderId="56" xfId="0" applyNumberFormat="1" applyFont="1" applyFill="1" applyBorder="1" applyAlignment="1">
      <alignment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vertical="center"/>
    </xf>
    <xf numFmtId="3" fontId="3" fillId="3" borderId="56" xfId="0" applyNumberFormat="1" applyFont="1" applyFill="1" applyBorder="1" applyAlignment="1">
      <alignment vertical="center"/>
    </xf>
    <xf numFmtId="0" fontId="2" fillId="2" borderId="18" xfId="0" applyFont="1" applyFill="1" applyBorder="1"/>
    <xf numFmtId="3" fontId="2" fillId="2" borderId="18" xfId="0" applyNumberFormat="1" applyFont="1" applyFill="1" applyBorder="1"/>
    <xf numFmtId="49" fontId="16" fillId="5" borderId="19" xfId="0" applyNumberFormat="1" applyFont="1" applyFill="1" applyBorder="1" applyAlignment="1">
      <alignment vertical="center"/>
    </xf>
    <xf numFmtId="0" fontId="16" fillId="5" borderId="20" xfId="0" applyFont="1" applyFill="1" applyBorder="1" applyAlignment="1">
      <alignment vertical="center"/>
    </xf>
    <xf numFmtId="164" fontId="16" fillId="5" borderId="21" xfId="0" applyNumberFormat="1" applyFont="1" applyFill="1" applyBorder="1" applyAlignment="1">
      <alignment vertical="center"/>
    </xf>
    <xf numFmtId="49" fontId="16" fillId="3" borderId="22" xfId="0" applyNumberFormat="1" applyFont="1" applyFill="1" applyBorder="1" applyAlignment="1">
      <alignment vertical="center"/>
    </xf>
    <xf numFmtId="0" fontId="16" fillId="3" borderId="12" xfId="0" applyFont="1" applyFill="1" applyBorder="1" applyAlignment="1">
      <alignment vertical="center"/>
    </xf>
    <xf numFmtId="164" fontId="16" fillId="3" borderId="23" xfId="0" applyNumberFormat="1" applyFont="1" applyFill="1" applyBorder="1" applyAlignment="1">
      <alignment vertical="center"/>
    </xf>
    <xf numFmtId="49" fontId="16" fillId="5" borderId="22" xfId="0" applyNumberFormat="1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164" fontId="16" fillId="5" borderId="23" xfId="0" applyNumberFormat="1" applyFont="1" applyFill="1" applyBorder="1" applyAlignment="1">
      <alignment vertical="center"/>
    </xf>
    <xf numFmtId="49" fontId="16" fillId="5" borderId="24" xfId="0" applyNumberFormat="1" applyFont="1" applyFill="1" applyBorder="1" applyAlignment="1">
      <alignment vertical="center"/>
    </xf>
    <xf numFmtId="0" fontId="16" fillId="5" borderId="25" xfId="0" applyFont="1" applyFill="1" applyBorder="1" applyAlignment="1">
      <alignment vertical="center"/>
    </xf>
    <xf numFmtId="0" fontId="2" fillId="2" borderId="4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right" vertical="center"/>
    </xf>
    <xf numFmtId="0" fontId="14" fillId="2" borderId="48" xfId="0" applyFont="1" applyFill="1" applyBorder="1" applyAlignment="1">
      <alignment horizontal="right" vertical="center" wrapText="1"/>
    </xf>
    <xf numFmtId="0" fontId="3" fillId="3" borderId="48" xfId="0" applyFont="1" applyFill="1" applyBorder="1" applyAlignment="1">
      <alignment horizontal="right" vertical="center"/>
    </xf>
    <xf numFmtId="3" fontId="3" fillId="3" borderId="48" xfId="0" applyNumberFormat="1" applyFont="1" applyFill="1" applyBorder="1" applyAlignment="1">
      <alignment horizontal="right" vertical="center"/>
    </xf>
    <xf numFmtId="164" fontId="16" fillId="5" borderId="25" xfId="0" applyNumberFormat="1" applyFont="1" applyFill="1" applyBorder="1" applyAlignment="1">
      <alignment vertical="center"/>
    </xf>
    <xf numFmtId="3" fontId="7" fillId="7" borderId="46" xfId="0" applyNumberFormat="1" applyFont="1" applyFill="1" applyBorder="1" applyAlignment="1">
      <alignment vertical="center"/>
    </xf>
    <xf numFmtId="3" fontId="7" fillId="7" borderId="47" xfId="0" applyNumberFormat="1" applyFont="1" applyFill="1" applyBorder="1" applyAlignment="1">
      <alignment vertical="center"/>
    </xf>
    <xf numFmtId="0" fontId="0" fillId="0" borderId="17" xfId="0" applyFill="1" applyBorder="1"/>
    <xf numFmtId="49" fontId="2" fillId="0" borderId="48" xfId="0" applyNumberFormat="1" applyFont="1" applyFill="1" applyBorder="1" applyAlignment="1">
      <alignment wrapText="1"/>
    </xf>
    <xf numFmtId="49" fontId="2" fillId="0" borderId="48" xfId="0" applyNumberFormat="1" applyFont="1" applyFill="1" applyBorder="1" applyAlignment="1">
      <alignment horizontal="center" wrapText="1"/>
    </xf>
    <xf numFmtId="0" fontId="2" fillId="0" borderId="48" xfId="0" applyNumberFormat="1" applyFont="1" applyFill="1" applyBorder="1" applyAlignment="1">
      <alignment wrapText="1"/>
    </xf>
    <xf numFmtId="3" fontId="2" fillId="0" borderId="48" xfId="0" applyNumberFormat="1" applyFont="1" applyFill="1" applyBorder="1" applyAlignment="1">
      <alignment horizontal="right" wrapText="1"/>
    </xf>
    <xf numFmtId="0" fontId="0" fillId="0" borderId="0" xfId="0" applyNumberFormat="1" applyFill="1"/>
    <xf numFmtId="0" fontId="0" fillId="0" borderId="0" xfId="0" applyFill="1"/>
    <xf numFmtId="0" fontId="15" fillId="0" borderId="0" xfId="0" applyNumberFormat="1" applyFont="1" applyFill="1"/>
    <xf numFmtId="49" fontId="2" fillId="2" borderId="50" xfId="0" applyNumberFormat="1" applyFont="1" applyFill="1" applyBorder="1" applyAlignment="1">
      <alignment horizontal="left"/>
    </xf>
    <xf numFmtId="49" fontId="2" fillId="2" borderId="50" xfId="0" applyNumberFormat="1" applyFont="1" applyFill="1" applyBorder="1" applyAlignment="1">
      <alignment horizontal="left" vertical="center" wrapText="1"/>
    </xf>
    <xf numFmtId="49" fontId="2" fillId="2" borderId="50" xfId="0" applyNumberFormat="1" applyFont="1" applyFill="1" applyBorder="1" applyAlignment="1">
      <alignment horizontal="left" wrapText="1"/>
    </xf>
    <xf numFmtId="14" fontId="2" fillId="2" borderId="50" xfId="0" applyNumberFormat="1" applyFont="1" applyFill="1" applyBorder="1" applyAlignment="1">
      <alignment horizontal="left"/>
    </xf>
    <xf numFmtId="0" fontId="0" fillId="2" borderId="53" xfId="0" applyFill="1" applyBorder="1"/>
    <xf numFmtId="0" fontId="2" fillId="2" borderId="57" xfId="0" applyFont="1" applyFill="1" applyBorder="1" applyAlignment="1">
      <alignment wrapText="1"/>
    </xf>
    <xf numFmtId="49" fontId="16" fillId="3" borderId="48" xfId="0" applyNumberFormat="1" applyFont="1" applyFill="1" applyBorder="1" applyAlignment="1">
      <alignment vertical="center" wrapText="1"/>
    </xf>
    <xf numFmtId="49" fontId="2" fillId="2" borderId="48" xfId="0" applyNumberFormat="1" applyFont="1" applyFill="1" applyBorder="1" applyAlignment="1">
      <alignment vertical="center" wrapText="1"/>
    </xf>
    <xf numFmtId="166" fontId="14" fillId="2" borderId="48" xfId="0" applyNumberFormat="1" applyFont="1" applyFill="1" applyBorder="1" applyAlignment="1">
      <alignment horizontal="right" vertical="center" wrapText="1"/>
    </xf>
    <xf numFmtId="49" fontId="2" fillId="0" borderId="48" xfId="0" applyNumberFormat="1" applyFont="1" applyFill="1" applyBorder="1" applyAlignment="1">
      <alignment horizontal="right" wrapText="1"/>
    </xf>
    <xf numFmtId="49" fontId="12" fillId="8" borderId="33" xfId="0" applyNumberFormat="1" applyFont="1" applyFill="1" applyBorder="1" applyAlignment="1">
      <alignment vertical="center"/>
    </xf>
    <xf numFmtId="0" fontId="7" fillId="8" borderId="3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49" fontId="3" fillId="3" borderId="4" xfId="0" applyNumberFormat="1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/>
    <xf numFmtId="0" fontId="2" fillId="2" borderId="4" xfId="0" applyFont="1" applyFill="1" applyBorder="1" applyAlignment="1"/>
    <xf numFmtId="49" fontId="17" fillId="3" borderId="4" xfId="0" applyNumberFormat="1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49" fontId="2" fillId="2" borderId="49" xfId="0" applyNumberFormat="1" applyFont="1" applyFill="1" applyBorder="1" applyAlignment="1">
      <alignment horizontal="left"/>
    </xf>
    <xf numFmtId="49" fontId="2" fillId="2" borderId="5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334433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Normal="100" zoomScaleSheetLayoutView="100" workbookViewId="0">
      <selection activeCell="C88" sqref="C8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7.855468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33"/>
      <c r="C8" s="3"/>
      <c r="D8" s="2"/>
      <c r="E8" s="3"/>
      <c r="F8" s="3"/>
      <c r="G8" s="3"/>
    </row>
    <row r="9" spans="1:7" ht="12" customHeight="1" x14ac:dyDescent="0.25">
      <c r="A9" s="21"/>
      <c r="B9" s="135" t="s">
        <v>0</v>
      </c>
      <c r="C9" s="130" t="s">
        <v>1</v>
      </c>
      <c r="D9" s="68"/>
      <c r="E9" s="143" t="s">
        <v>2</v>
      </c>
      <c r="F9" s="144"/>
      <c r="G9" s="67">
        <v>1400</v>
      </c>
    </row>
    <row r="10" spans="1:7" ht="13.5" customHeight="1" x14ac:dyDescent="0.25">
      <c r="A10" s="21"/>
      <c r="B10" s="136" t="s">
        <v>3</v>
      </c>
      <c r="C10" s="130" t="s">
        <v>4</v>
      </c>
      <c r="D10" s="68"/>
      <c r="E10" s="141" t="s">
        <v>5</v>
      </c>
      <c r="F10" s="142"/>
      <c r="G10" s="5" t="s">
        <v>6</v>
      </c>
    </row>
    <row r="11" spans="1:7" ht="13.5" customHeight="1" x14ac:dyDescent="0.25">
      <c r="A11" s="21"/>
      <c r="B11" s="136" t="s">
        <v>7</v>
      </c>
      <c r="C11" s="129" t="s">
        <v>8</v>
      </c>
      <c r="D11" s="68"/>
      <c r="E11" s="141" t="s">
        <v>9</v>
      </c>
      <c r="F11" s="142"/>
      <c r="G11" s="67">
        <v>1500</v>
      </c>
    </row>
    <row r="12" spans="1:7" ht="13.5" customHeight="1" x14ac:dyDescent="0.25">
      <c r="A12" s="21"/>
      <c r="B12" s="136" t="s">
        <v>10</v>
      </c>
      <c r="C12" s="131" t="s">
        <v>11</v>
      </c>
      <c r="D12" s="68"/>
      <c r="E12" s="149" t="s">
        <v>12</v>
      </c>
      <c r="F12" s="150"/>
      <c r="G12" s="7">
        <f>(G9*G11)</f>
        <v>2100000</v>
      </c>
    </row>
    <row r="13" spans="1:7" ht="13.5" customHeight="1" x14ac:dyDescent="0.25">
      <c r="A13" s="21"/>
      <c r="B13" s="136" t="s">
        <v>13</v>
      </c>
      <c r="C13" s="129" t="s">
        <v>14</v>
      </c>
      <c r="D13" s="68"/>
      <c r="E13" s="141" t="s">
        <v>15</v>
      </c>
      <c r="F13" s="142"/>
      <c r="G13" s="5" t="s">
        <v>16</v>
      </c>
    </row>
    <row r="14" spans="1:7" ht="13.5" customHeight="1" x14ac:dyDescent="0.25">
      <c r="A14" s="21"/>
      <c r="B14" s="136" t="s">
        <v>17</v>
      </c>
      <c r="C14" s="129" t="s">
        <v>14</v>
      </c>
      <c r="D14" s="68"/>
      <c r="E14" s="141" t="s">
        <v>18</v>
      </c>
      <c r="F14" s="142"/>
      <c r="G14" s="5" t="s">
        <v>6</v>
      </c>
    </row>
    <row r="15" spans="1:7" ht="13.5" customHeight="1" x14ac:dyDescent="0.25">
      <c r="A15" s="21"/>
      <c r="B15" s="136" t="s">
        <v>19</v>
      </c>
      <c r="C15" s="132">
        <v>44727</v>
      </c>
      <c r="D15" s="68"/>
      <c r="E15" s="145" t="s">
        <v>20</v>
      </c>
      <c r="F15" s="146"/>
      <c r="G15" s="6" t="s">
        <v>21</v>
      </c>
    </row>
    <row r="16" spans="1:7" ht="12" customHeight="1" x14ac:dyDescent="0.25">
      <c r="A16" s="2"/>
      <c r="B16" s="134"/>
      <c r="C16" s="69"/>
      <c r="D16" s="70"/>
      <c r="E16" s="71"/>
      <c r="F16" s="71"/>
      <c r="G16" s="72"/>
    </row>
    <row r="17" spans="1:7" ht="12" customHeight="1" x14ac:dyDescent="0.25">
      <c r="A17" s="8"/>
      <c r="B17" s="147" t="s">
        <v>22</v>
      </c>
      <c r="C17" s="148"/>
      <c r="D17" s="148"/>
      <c r="E17" s="148"/>
      <c r="F17" s="148"/>
      <c r="G17" s="148"/>
    </row>
    <row r="18" spans="1:7" ht="12" customHeight="1" x14ac:dyDescent="0.25">
      <c r="A18" s="2"/>
      <c r="B18" s="73"/>
      <c r="C18" s="74"/>
      <c r="D18" s="74"/>
      <c r="E18" s="74"/>
      <c r="F18" s="75"/>
      <c r="G18" s="75"/>
    </row>
    <row r="19" spans="1:7" ht="12" customHeight="1" x14ac:dyDescent="0.25">
      <c r="A19" s="4"/>
      <c r="B19" s="76" t="s">
        <v>23</v>
      </c>
      <c r="C19" s="77"/>
      <c r="D19" s="78"/>
      <c r="E19" s="78"/>
      <c r="F19" s="78"/>
      <c r="G19" s="78"/>
    </row>
    <row r="20" spans="1:7" ht="24" customHeight="1" x14ac:dyDescent="0.25">
      <c r="A20" s="8"/>
      <c r="B20" s="79" t="s">
        <v>24</v>
      </c>
      <c r="C20" s="79" t="s">
        <v>25</v>
      </c>
      <c r="D20" s="79" t="s">
        <v>26</v>
      </c>
      <c r="E20" s="79" t="s">
        <v>27</v>
      </c>
      <c r="F20" s="79" t="s">
        <v>28</v>
      </c>
      <c r="G20" s="79" t="s">
        <v>29</v>
      </c>
    </row>
    <row r="21" spans="1:7" ht="12.75" customHeight="1" x14ac:dyDescent="0.25">
      <c r="A21" s="8"/>
      <c r="B21" s="66" t="s">
        <v>30</v>
      </c>
      <c r="C21" s="9" t="s">
        <v>31</v>
      </c>
      <c r="D21" s="112">
        <v>0.5</v>
      </c>
      <c r="E21" s="6" t="s">
        <v>32</v>
      </c>
      <c r="F21" s="7">
        <v>20000</v>
      </c>
      <c r="G21" s="7">
        <f>(D21*F21)</f>
        <v>10000</v>
      </c>
    </row>
    <row r="22" spans="1:7" ht="12.75" customHeight="1" x14ac:dyDescent="0.25">
      <c r="A22" s="8"/>
      <c r="B22" s="66" t="s">
        <v>33</v>
      </c>
      <c r="C22" s="9" t="s">
        <v>31</v>
      </c>
      <c r="D22" s="112">
        <v>8</v>
      </c>
      <c r="E22" s="6" t="s">
        <v>34</v>
      </c>
      <c r="F22" s="7">
        <v>20000</v>
      </c>
      <c r="G22" s="7">
        <f t="shared" ref="G22:G27" si="0">(D22*F22)</f>
        <v>160000</v>
      </c>
    </row>
    <row r="23" spans="1:7" ht="12.75" customHeight="1" x14ac:dyDescent="0.25">
      <c r="A23" s="8"/>
      <c r="B23" s="66" t="s">
        <v>35</v>
      </c>
      <c r="C23" s="9" t="s">
        <v>31</v>
      </c>
      <c r="D23" s="112">
        <v>0.5</v>
      </c>
      <c r="E23" s="6" t="s">
        <v>34</v>
      </c>
      <c r="F23" s="7">
        <v>20000</v>
      </c>
      <c r="G23" s="7">
        <f t="shared" si="0"/>
        <v>10000</v>
      </c>
    </row>
    <row r="24" spans="1:7" ht="12.75" customHeight="1" x14ac:dyDescent="0.25">
      <c r="A24" s="8"/>
      <c r="B24" s="66" t="s">
        <v>36</v>
      </c>
      <c r="C24" s="9" t="s">
        <v>31</v>
      </c>
      <c r="D24" s="112">
        <v>0.5</v>
      </c>
      <c r="E24" s="6" t="s">
        <v>37</v>
      </c>
      <c r="F24" s="7">
        <v>20000</v>
      </c>
      <c r="G24" s="7">
        <f t="shared" si="0"/>
        <v>10000</v>
      </c>
    </row>
    <row r="25" spans="1:7" ht="12.75" customHeight="1" x14ac:dyDescent="0.25">
      <c r="A25" s="8"/>
      <c r="B25" s="66" t="s">
        <v>38</v>
      </c>
      <c r="C25" s="9" t="s">
        <v>31</v>
      </c>
      <c r="D25" s="112">
        <v>1.5</v>
      </c>
      <c r="E25" s="6" t="s">
        <v>39</v>
      </c>
      <c r="F25" s="7">
        <v>20000</v>
      </c>
      <c r="G25" s="7">
        <f t="shared" si="0"/>
        <v>30000</v>
      </c>
    </row>
    <row r="26" spans="1:7" ht="12.75" customHeight="1" x14ac:dyDescent="0.25">
      <c r="A26" s="8"/>
      <c r="B26" s="66" t="s">
        <v>40</v>
      </c>
      <c r="C26" s="9" t="s">
        <v>31</v>
      </c>
      <c r="D26" s="112">
        <v>0.5</v>
      </c>
      <c r="E26" s="6" t="s">
        <v>37</v>
      </c>
      <c r="F26" s="7">
        <v>20000</v>
      </c>
      <c r="G26" s="7">
        <f t="shared" si="0"/>
        <v>10000</v>
      </c>
    </row>
    <row r="27" spans="1:7" ht="15" customHeight="1" x14ac:dyDescent="0.25">
      <c r="A27" s="8"/>
      <c r="B27" s="66" t="s">
        <v>41</v>
      </c>
      <c r="C27" s="9" t="s">
        <v>31</v>
      </c>
      <c r="D27" s="112">
        <v>12</v>
      </c>
      <c r="E27" s="6" t="s">
        <v>42</v>
      </c>
      <c r="F27" s="7">
        <v>20000</v>
      </c>
      <c r="G27" s="7">
        <f t="shared" si="0"/>
        <v>240000</v>
      </c>
    </row>
    <row r="28" spans="1:7" ht="12.75" customHeight="1" x14ac:dyDescent="0.25">
      <c r="A28" s="8"/>
      <c r="B28" s="10" t="s">
        <v>43</v>
      </c>
      <c r="C28" s="11"/>
      <c r="D28" s="113"/>
      <c r="E28" s="113"/>
      <c r="F28" s="113"/>
      <c r="G28" s="114">
        <f>SUM(G21:G27)</f>
        <v>470000</v>
      </c>
    </row>
    <row r="29" spans="1:7" ht="12" customHeight="1" x14ac:dyDescent="0.25">
      <c r="A29" s="2"/>
      <c r="B29" s="73"/>
      <c r="C29" s="75"/>
      <c r="D29" s="75"/>
      <c r="E29" s="75"/>
      <c r="F29" s="80"/>
      <c r="G29" s="80"/>
    </row>
    <row r="30" spans="1:7" ht="12" customHeight="1" x14ac:dyDescent="0.25">
      <c r="A30" s="4"/>
      <c r="B30" s="81" t="s">
        <v>44</v>
      </c>
      <c r="C30" s="82"/>
      <c r="D30" s="83"/>
      <c r="E30" s="83"/>
      <c r="F30" s="84"/>
      <c r="G30" s="84"/>
    </row>
    <row r="31" spans="1:7" ht="24" customHeight="1" x14ac:dyDescent="0.25">
      <c r="A31" s="21"/>
      <c r="B31" s="85" t="s">
        <v>24</v>
      </c>
      <c r="C31" s="86" t="s">
        <v>25</v>
      </c>
      <c r="D31" s="86" t="s">
        <v>26</v>
      </c>
      <c r="E31" s="85" t="s">
        <v>27</v>
      </c>
      <c r="F31" s="86" t="s">
        <v>28</v>
      </c>
      <c r="G31" s="85" t="s">
        <v>29</v>
      </c>
    </row>
    <row r="32" spans="1:7" ht="12" customHeight="1" x14ac:dyDescent="0.25">
      <c r="A32" s="21"/>
      <c r="B32" s="87"/>
      <c r="C32" s="88"/>
      <c r="D32" s="88"/>
      <c r="E32" s="89"/>
      <c r="F32" s="52"/>
      <c r="G32" s="52"/>
    </row>
    <row r="33" spans="1:255" ht="12" customHeight="1" x14ac:dyDescent="0.25">
      <c r="A33" s="21"/>
      <c r="B33" s="55" t="s">
        <v>45</v>
      </c>
      <c r="C33" s="56"/>
      <c r="D33" s="56"/>
      <c r="E33" s="56"/>
      <c r="F33" s="57"/>
      <c r="G33" s="58"/>
    </row>
    <row r="34" spans="1:255" ht="12" customHeight="1" x14ac:dyDescent="0.25">
      <c r="A34" s="2"/>
      <c r="B34" s="90"/>
      <c r="C34" s="91"/>
      <c r="D34" s="91"/>
      <c r="E34" s="91"/>
      <c r="F34" s="92"/>
      <c r="G34" s="92"/>
    </row>
    <row r="35" spans="1:255" ht="12" customHeight="1" x14ac:dyDescent="0.25">
      <c r="A35" s="4"/>
      <c r="B35" s="81" t="s">
        <v>46</v>
      </c>
      <c r="C35" s="82"/>
      <c r="D35" s="83"/>
      <c r="E35" s="83"/>
      <c r="F35" s="84"/>
      <c r="G35" s="84"/>
    </row>
    <row r="36" spans="1:255" ht="24" customHeight="1" x14ac:dyDescent="0.25">
      <c r="A36" s="21"/>
      <c r="B36" s="85" t="s">
        <v>24</v>
      </c>
      <c r="C36" s="85" t="s">
        <v>25</v>
      </c>
      <c r="D36" s="85" t="s">
        <v>26</v>
      </c>
      <c r="E36" s="85" t="s">
        <v>27</v>
      </c>
      <c r="F36" s="86" t="s">
        <v>28</v>
      </c>
      <c r="G36" s="85" t="s">
        <v>29</v>
      </c>
    </row>
    <row r="37" spans="1:255" s="127" customFormat="1" ht="12.75" customHeight="1" x14ac:dyDescent="0.25">
      <c r="A37" s="121"/>
      <c r="B37" s="122" t="s">
        <v>47</v>
      </c>
      <c r="C37" s="123" t="s">
        <v>48</v>
      </c>
      <c r="D37" s="124">
        <v>0.1</v>
      </c>
      <c r="E37" s="138" t="s">
        <v>32</v>
      </c>
      <c r="F37" s="125">
        <v>160000</v>
      </c>
      <c r="G37" s="125">
        <f t="shared" ref="G37:G39" si="1">(D37*F37)</f>
        <v>16000</v>
      </c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126"/>
      <c r="CQ37" s="126"/>
      <c r="CR37" s="12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6"/>
      <c r="DF37" s="126"/>
      <c r="DG37" s="126"/>
      <c r="DH37" s="126"/>
      <c r="DI37" s="126"/>
      <c r="DJ37" s="126"/>
      <c r="DK37" s="126"/>
      <c r="DL37" s="126"/>
      <c r="DM37" s="126"/>
      <c r="DN37" s="126"/>
      <c r="DO37" s="126"/>
      <c r="DP37" s="126"/>
      <c r="DQ37" s="126"/>
      <c r="DR37" s="126"/>
      <c r="DS37" s="126"/>
      <c r="DT37" s="126"/>
      <c r="DU37" s="126"/>
      <c r="DV37" s="126"/>
      <c r="DW37" s="126"/>
      <c r="DX37" s="126"/>
      <c r="DY37" s="126"/>
      <c r="DZ37" s="126"/>
      <c r="EA37" s="126"/>
      <c r="EB37" s="126"/>
      <c r="EC37" s="126"/>
      <c r="ED37" s="126"/>
      <c r="EE37" s="126"/>
      <c r="EF37" s="126"/>
      <c r="EG37" s="126"/>
      <c r="EH37" s="126"/>
      <c r="EI37" s="126"/>
      <c r="EJ37" s="126"/>
      <c r="EK37" s="126"/>
      <c r="EL37" s="126"/>
      <c r="EM37" s="126"/>
      <c r="EN37" s="126"/>
      <c r="EO37" s="126"/>
      <c r="EP37" s="126"/>
      <c r="EQ37" s="126"/>
      <c r="ER37" s="126"/>
      <c r="ES37" s="126"/>
      <c r="ET37" s="126"/>
      <c r="EU37" s="126"/>
      <c r="EV37" s="126"/>
      <c r="EW37" s="126"/>
      <c r="EX37" s="126"/>
      <c r="EY37" s="126"/>
      <c r="EZ37" s="126"/>
      <c r="FA37" s="126"/>
      <c r="FB37" s="126"/>
      <c r="FC37" s="126"/>
      <c r="FD37" s="126"/>
      <c r="FE37" s="126"/>
      <c r="FF37" s="126"/>
      <c r="FG37" s="126"/>
      <c r="FH37" s="126"/>
      <c r="FI37" s="126"/>
      <c r="FJ37" s="126"/>
      <c r="FK37" s="126"/>
      <c r="FL37" s="126"/>
      <c r="FM37" s="126"/>
      <c r="FN37" s="126"/>
      <c r="FO37" s="126"/>
      <c r="FP37" s="126"/>
      <c r="FQ37" s="126"/>
      <c r="FR37" s="126"/>
      <c r="FS37" s="126"/>
      <c r="FT37" s="126"/>
      <c r="FU37" s="126"/>
      <c r="FV37" s="126"/>
      <c r="FW37" s="126"/>
      <c r="FX37" s="126"/>
      <c r="FY37" s="126"/>
      <c r="FZ37" s="126"/>
      <c r="GA37" s="126"/>
      <c r="GB37" s="126"/>
      <c r="GC37" s="126"/>
      <c r="GD37" s="126"/>
      <c r="GE37" s="126"/>
      <c r="GF37" s="126"/>
      <c r="GG37" s="126"/>
      <c r="GH37" s="126"/>
      <c r="GI37" s="126"/>
      <c r="GJ37" s="126"/>
      <c r="GK37" s="126"/>
      <c r="GL37" s="126"/>
      <c r="GM37" s="126"/>
      <c r="GN37" s="126"/>
      <c r="GO37" s="126"/>
      <c r="GP37" s="126"/>
      <c r="GQ37" s="126"/>
      <c r="GR37" s="126"/>
      <c r="GS37" s="126"/>
      <c r="GT37" s="126"/>
      <c r="GU37" s="126"/>
      <c r="GV37" s="126"/>
      <c r="GW37" s="126"/>
      <c r="GX37" s="126"/>
      <c r="GY37" s="126"/>
      <c r="GZ37" s="126"/>
      <c r="HA37" s="126"/>
      <c r="HB37" s="126"/>
      <c r="HC37" s="126"/>
      <c r="HD37" s="126"/>
      <c r="HE37" s="126"/>
      <c r="HF37" s="126"/>
      <c r="HG37" s="126"/>
      <c r="HH37" s="126"/>
      <c r="HI37" s="126"/>
      <c r="HJ37" s="126"/>
      <c r="HK37" s="126"/>
      <c r="HL37" s="126"/>
      <c r="HM37" s="126"/>
      <c r="HN37" s="126"/>
      <c r="HO37" s="126"/>
      <c r="HP37" s="126"/>
      <c r="HQ37" s="126"/>
      <c r="HR37" s="126"/>
      <c r="HS37" s="126"/>
      <c r="HT37" s="126"/>
      <c r="HU37" s="126"/>
      <c r="HV37" s="126"/>
      <c r="HW37" s="126"/>
      <c r="HX37" s="126"/>
      <c r="HY37" s="126"/>
      <c r="HZ37" s="126"/>
      <c r="IA37" s="126"/>
      <c r="IB37" s="126"/>
      <c r="IC37" s="126"/>
      <c r="ID37" s="126"/>
      <c r="IE37" s="126"/>
      <c r="IF37" s="126"/>
      <c r="IG37" s="126"/>
      <c r="IH37" s="126"/>
      <c r="II37" s="126"/>
      <c r="IJ37" s="126"/>
      <c r="IK37" s="126"/>
      <c r="IL37" s="126"/>
      <c r="IM37" s="126"/>
      <c r="IN37" s="126"/>
      <c r="IO37" s="126"/>
      <c r="IP37" s="126"/>
      <c r="IQ37" s="126"/>
      <c r="IR37" s="126"/>
      <c r="IS37" s="126"/>
      <c r="IT37" s="126"/>
      <c r="IU37" s="126"/>
    </row>
    <row r="38" spans="1:255" s="127" customFormat="1" ht="12.75" customHeight="1" x14ac:dyDescent="0.25">
      <c r="A38" s="121"/>
      <c r="B38" s="122" t="s">
        <v>49</v>
      </c>
      <c r="C38" s="123" t="s">
        <v>48</v>
      </c>
      <c r="D38" s="124">
        <v>0.2</v>
      </c>
      <c r="E38" s="138" t="s">
        <v>32</v>
      </c>
      <c r="F38" s="125">
        <v>160000</v>
      </c>
      <c r="G38" s="125">
        <f t="shared" si="1"/>
        <v>32000</v>
      </c>
      <c r="H38" s="126"/>
      <c r="I38" s="126"/>
      <c r="J38" s="126"/>
      <c r="K38" s="128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26"/>
      <c r="CF38" s="126"/>
      <c r="CG38" s="126"/>
      <c r="CH38" s="126"/>
      <c r="CI38" s="126"/>
      <c r="CJ38" s="126"/>
      <c r="CK38" s="126"/>
      <c r="CL38" s="126"/>
      <c r="CM38" s="126"/>
      <c r="CN38" s="126"/>
      <c r="CO38" s="126"/>
      <c r="CP38" s="126"/>
      <c r="CQ38" s="126"/>
      <c r="CR38" s="126"/>
      <c r="CS38" s="126"/>
      <c r="CT38" s="126"/>
      <c r="CU38" s="126"/>
      <c r="CV38" s="126"/>
      <c r="CW38" s="126"/>
      <c r="CX38" s="126"/>
      <c r="CY38" s="126"/>
      <c r="CZ38" s="126"/>
      <c r="DA38" s="126"/>
      <c r="DB38" s="126"/>
      <c r="DC38" s="126"/>
      <c r="DD38" s="126"/>
      <c r="DE38" s="126"/>
      <c r="DF38" s="126"/>
      <c r="DG38" s="126"/>
      <c r="DH38" s="126"/>
      <c r="DI38" s="126"/>
      <c r="DJ38" s="126"/>
      <c r="DK38" s="126"/>
      <c r="DL38" s="126"/>
      <c r="DM38" s="126"/>
      <c r="DN38" s="126"/>
      <c r="DO38" s="126"/>
      <c r="DP38" s="126"/>
      <c r="DQ38" s="126"/>
      <c r="DR38" s="126"/>
      <c r="DS38" s="126"/>
      <c r="DT38" s="126"/>
      <c r="DU38" s="126"/>
      <c r="DV38" s="126"/>
      <c r="DW38" s="126"/>
      <c r="DX38" s="126"/>
      <c r="DY38" s="126"/>
      <c r="DZ38" s="126"/>
      <c r="EA38" s="126"/>
      <c r="EB38" s="126"/>
      <c r="EC38" s="126"/>
      <c r="ED38" s="126"/>
      <c r="EE38" s="126"/>
      <c r="EF38" s="126"/>
      <c r="EG38" s="126"/>
      <c r="EH38" s="126"/>
      <c r="EI38" s="126"/>
      <c r="EJ38" s="126"/>
      <c r="EK38" s="126"/>
      <c r="EL38" s="126"/>
      <c r="EM38" s="126"/>
      <c r="EN38" s="126"/>
      <c r="EO38" s="126"/>
      <c r="EP38" s="126"/>
      <c r="EQ38" s="126"/>
      <c r="ER38" s="126"/>
      <c r="ES38" s="126"/>
      <c r="ET38" s="126"/>
      <c r="EU38" s="126"/>
      <c r="EV38" s="126"/>
      <c r="EW38" s="126"/>
      <c r="EX38" s="126"/>
      <c r="EY38" s="126"/>
      <c r="EZ38" s="126"/>
      <c r="FA38" s="126"/>
      <c r="FB38" s="126"/>
      <c r="FC38" s="126"/>
      <c r="FD38" s="126"/>
      <c r="FE38" s="126"/>
      <c r="FF38" s="126"/>
      <c r="FG38" s="126"/>
      <c r="FH38" s="126"/>
      <c r="FI38" s="126"/>
      <c r="FJ38" s="126"/>
      <c r="FK38" s="126"/>
      <c r="FL38" s="126"/>
      <c r="FM38" s="126"/>
      <c r="FN38" s="126"/>
      <c r="FO38" s="126"/>
      <c r="FP38" s="126"/>
      <c r="FQ38" s="126"/>
      <c r="FR38" s="126"/>
      <c r="FS38" s="126"/>
      <c r="FT38" s="126"/>
      <c r="FU38" s="126"/>
      <c r="FV38" s="126"/>
      <c r="FW38" s="126"/>
      <c r="FX38" s="126"/>
      <c r="FY38" s="126"/>
      <c r="FZ38" s="126"/>
      <c r="GA38" s="126"/>
      <c r="GB38" s="126"/>
      <c r="GC38" s="126"/>
      <c r="GD38" s="126"/>
      <c r="GE38" s="126"/>
      <c r="GF38" s="126"/>
      <c r="GG38" s="126"/>
      <c r="GH38" s="126"/>
      <c r="GI38" s="126"/>
      <c r="GJ38" s="126"/>
      <c r="GK38" s="126"/>
      <c r="GL38" s="126"/>
      <c r="GM38" s="126"/>
      <c r="GN38" s="126"/>
      <c r="GO38" s="126"/>
      <c r="GP38" s="126"/>
      <c r="GQ38" s="126"/>
      <c r="GR38" s="126"/>
      <c r="GS38" s="126"/>
      <c r="GT38" s="126"/>
      <c r="GU38" s="126"/>
      <c r="GV38" s="126"/>
      <c r="GW38" s="126"/>
      <c r="GX38" s="126"/>
      <c r="GY38" s="126"/>
      <c r="GZ38" s="126"/>
      <c r="HA38" s="126"/>
      <c r="HB38" s="126"/>
      <c r="HC38" s="126"/>
      <c r="HD38" s="126"/>
      <c r="HE38" s="126"/>
      <c r="HF38" s="126"/>
      <c r="HG38" s="126"/>
      <c r="HH38" s="126"/>
      <c r="HI38" s="126"/>
      <c r="HJ38" s="126"/>
      <c r="HK38" s="126"/>
      <c r="HL38" s="126"/>
      <c r="HM38" s="126"/>
      <c r="HN38" s="126"/>
      <c r="HO38" s="126"/>
      <c r="HP38" s="126"/>
      <c r="HQ38" s="126"/>
      <c r="HR38" s="126"/>
      <c r="HS38" s="126"/>
      <c r="HT38" s="126"/>
      <c r="HU38" s="126"/>
      <c r="HV38" s="126"/>
      <c r="HW38" s="126"/>
      <c r="HX38" s="126"/>
      <c r="HY38" s="126"/>
      <c r="HZ38" s="126"/>
      <c r="IA38" s="126"/>
      <c r="IB38" s="126"/>
      <c r="IC38" s="126"/>
      <c r="ID38" s="126"/>
      <c r="IE38" s="126"/>
      <c r="IF38" s="126"/>
      <c r="IG38" s="126"/>
      <c r="IH38" s="126"/>
      <c r="II38" s="126"/>
      <c r="IJ38" s="126"/>
      <c r="IK38" s="126"/>
      <c r="IL38" s="126"/>
      <c r="IM38" s="126"/>
      <c r="IN38" s="126"/>
      <c r="IO38" s="126"/>
      <c r="IP38" s="126"/>
      <c r="IQ38" s="126"/>
      <c r="IR38" s="126"/>
      <c r="IS38" s="126"/>
      <c r="IT38" s="126"/>
      <c r="IU38" s="126"/>
    </row>
    <row r="39" spans="1:255" s="127" customFormat="1" ht="12.75" customHeight="1" x14ac:dyDescent="0.25">
      <c r="A39" s="121"/>
      <c r="B39" s="122" t="s">
        <v>50</v>
      </c>
      <c r="C39" s="123" t="s">
        <v>48</v>
      </c>
      <c r="D39" s="124">
        <v>0.1</v>
      </c>
      <c r="E39" s="138" t="s">
        <v>32</v>
      </c>
      <c r="F39" s="125">
        <v>160000</v>
      </c>
      <c r="G39" s="125">
        <f t="shared" si="1"/>
        <v>16000</v>
      </c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  <c r="BR39" s="126"/>
      <c r="BS39" s="126"/>
      <c r="BT39" s="126"/>
      <c r="BU39" s="126"/>
      <c r="BV39" s="126"/>
      <c r="BW39" s="126"/>
      <c r="BX39" s="126"/>
      <c r="BY39" s="126"/>
      <c r="BZ39" s="126"/>
      <c r="CA39" s="126"/>
      <c r="CB39" s="126"/>
      <c r="CC39" s="126"/>
      <c r="CD39" s="126"/>
      <c r="CE39" s="126"/>
      <c r="CF39" s="126"/>
      <c r="CG39" s="126"/>
      <c r="CH39" s="126"/>
      <c r="CI39" s="126"/>
      <c r="CJ39" s="126"/>
      <c r="CK39" s="126"/>
      <c r="CL39" s="126"/>
      <c r="CM39" s="126"/>
      <c r="CN39" s="126"/>
      <c r="CO39" s="126"/>
      <c r="CP39" s="126"/>
      <c r="CQ39" s="126"/>
      <c r="CR39" s="126"/>
      <c r="CS39" s="126"/>
      <c r="CT39" s="126"/>
      <c r="CU39" s="126"/>
      <c r="CV39" s="126"/>
      <c r="CW39" s="126"/>
      <c r="CX39" s="126"/>
      <c r="CY39" s="126"/>
      <c r="CZ39" s="126"/>
      <c r="DA39" s="126"/>
      <c r="DB39" s="126"/>
      <c r="DC39" s="126"/>
      <c r="DD39" s="126"/>
      <c r="DE39" s="126"/>
      <c r="DF39" s="126"/>
      <c r="DG39" s="126"/>
      <c r="DH39" s="126"/>
      <c r="DI39" s="126"/>
      <c r="DJ39" s="126"/>
      <c r="DK39" s="126"/>
      <c r="DL39" s="126"/>
      <c r="DM39" s="126"/>
      <c r="DN39" s="126"/>
      <c r="DO39" s="126"/>
      <c r="DP39" s="126"/>
      <c r="DQ39" s="126"/>
      <c r="DR39" s="126"/>
      <c r="DS39" s="126"/>
      <c r="DT39" s="126"/>
      <c r="DU39" s="126"/>
      <c r="DV39" s="126"/>
      <c r="DW39" s="126"/>
      <c r="DX39" s="126"/>
      <c r="DY39" s="126"/>
      <c r="DZ39" s="126"/>
      <c r="EA39" s="126"/>
      <c r="EB39" s="126"/>
      <c r="EC39" s="126"/>
      <c r="ED39" s="126"/>
      <c r="EE39" s="126"/>
      <c r="EF39" s="126"/>
      <c r="EG39" s="126"/>
      <c r="EH39" s="126"/>
      <c r="EI39" s="126"/>
      <c r="EJ39" s="126"/>
      <c r="EK39" s="126"/>
      <c r="EL39" s="126"/>
      <c r="EM39" s="126"/>
      <c r="EN39" s="126"/>
      <c r="EO39" s="126"/>
      <c r="EP39" s="126"/>
      <c r="EQ39" s="126"/>
      <c r="ER39" s="126"/>
      <c r="ES39" s="126"/>
      <c r="ET39" s="126"/>
      <c r="EU39" s="126"/>
      <c r="EV39" s="126"/>
      <c r="EW39" s="126"/>
      <c r="EX39" s="126"/>
      <c r="EY39" s="126"/>
      <c r="EZ39" s="126"/>
      <c r="FA39" s="126"/>
      <c r="FB39" s="126"/>
      <c r="FC39" s="126"/>
      <c r="FD39" s="126"/>
      <c r="FE39" s="126"/>
      <c r="FF39" s="126"/>
      <c r="FG39" s="126"/>
      <c r="FH39" s="126"/>
      <c r="FI39" s="126"/>
      <c r="FJ39" s="126"/>
      <c r="FK39" s="126"/>
      <c r="FL39" s="126"/>
      <c r="FM39" s="126"/>
      <c r="FN39" s="126"/>
      <c r="FO39" s="126"/>
      <c r="FP39" s="126"/>
      <c r="FQ39" s="126"/>
      <c r="FR39" s="126"/>
      <c r="FS39" s="126"/>
      <c r="FT39" s="126"/>
      <c r="FU39" s="126"/>
      <c r="FV39" s="126"/>
      <c r="FW39" s="126"/>
      <c r="FX39" s="126"/>
      <c r="FY39" s="126"/>
      <c r="FZ39" s="126"/>
      <c r="GA39" s="126"/>
      <c r="GB39" s="126"/>
      <c r="GC39" s="126"/>
      <c r="GD39" s="126"/>
      <c r="GE39" s="126"/>
      <c r="GF39" s="126"/>
      <c r="GG39" s="126"/>
      <c r="GH39" s="126"/>
      <c r="GI39" s="126"/>
      <c r="GJ39" s="126"/>
      <c r="GK39" s="126"/>
      <c r="GL39" s="126"/>
      <c r="GM39" s="126"/>
      <c r="GN39" s="126"/>
      <c r="GO39" s="126"/>
      <c r="GP39" s="126"/>
      <c r="GQ39" s="126"/>
      <c r="GR39" s="126"/>
      <c r="GS39" s="126"/>
      <c r="GT39" s="126"/>
      <c r="GU39" s="126"/>
      <c r="GV39" s="126"/>
      <c r="GW39" s="126"/>
      <c r="GX39" s="126"/>
      <c r="GY39" s="126"/>
      <c r="GZ39" s="126"/>
      <c r="HA39" s="126"/>
      <c r="HB39" s="126"/>
      <c r="HC39" s="126"/>
      <c r="HD39" s="126"/>
      <c r="HE39" s="126"/>
      <c r="HF39" s="126"/>
      <c r="HG39" s="126"/>
      <c r="HH39" s="126"/>
      <c r="HI39" s="126"/>
      <c r="HJ39" s="126"/>
      <c r="HK39" s="126"/>
      <c r="HL39" s="126"/>
      <c r="HM39" s="126"/>
      <c r="HN39" s="126"/>
      <c r="HO39" s="126"/>
      <c r="HP39" s="126"/>
      <c r="HQ39" s="126"/>
      <c r="HR39" s="126"/>
      <c r="HS39" s="126"/>
      <c r="HT39" s="126"/>
      <c r="HU39" s="126"/>
      <c r="HV39" s="126"/>
      <c r="HW39" s="126"/>
      <c r="HX39" s="126"/>
      <c r="HY39" s="126"/>
      <c r="HZ39" s="126"/>
      <c r="IA39" s="126"/>
      <c r="IB39" s="126"/>
      <c r="IC39" s="126"/>
      <c r="ID39" s="126"/>
      <c r="IE39" s="126"/>
      <c r="IF39" s="126"/>
      <c r="IG39" s="126"/>
      <c r="IH39" s="126"/>
      <c r="II39" s="126"/>
      <c r="IJ39" s="126"/>
      <c r="IK39" s="126"/>
      <c r="IL39" s="126"/>
      <c r="IM39" s="126"/>
      <c r="IN39" s="126"/>
      <c r="IO39" s="126"/>
      <c r="IP39" s="126"/>
      <c r="IQ39" s="126"/>
      <c r="IR39" s="126"/>
      <c r="IS39" s="126"/>
      <c r="IT39" s="126"/>
      <c r="IU39" s="126"/>
    </row>
    <row r="40" spans="1:255" ht="12.75" customHeight="1" x14ac:dyDescent="0.25">
      <c r="A40" s="21"/>
      <c r="B40" s="55" t="s">
        <v>51</v>
      </c>
      <c r="C40" s="56"/>
      <c r="D40" s="56"/>
      <c r="E40" s="116"/>
      <c r="F40" s="116"/>
      <c r="G40" s="117">
        <f>SUM(G37:G39)</f>
        <v>64000</v>
      </c>
    </row>
    <row r="41" spans="1:255" ht="12" customHeight="1" x14ac:dyDescent="0.25">
      <c r="A41" s="2"/>
      <c r="B41" s="90"/>
      <c r="C41" s="91"/>
      <c r="D41" s="91"/>
      <c r="E41" s="91"/>
      <c r="F41" s="92"/>
      <c r="G41" s="92"/>
    </row>
    <row r="42" spans="1:255" ht="12" customHeight="1" x14ac:dyDescent="0.25">
      <c r="A42" s="4"/>
      <c r="B42" s="81" t="s">
        <v>52</v>
      </c>
      <c r="C42" s="82"/>
      <c r="D42" s="83"/>
      <c r="E42" s="83"/>
      <c r="F42" s="84"/>
      <c r="G42" s="84"/>
    </row>
    <row r="43" spans="1:255" ht="24" customHeight="1" x14ac:dyDescent="0.25">
      <c r="A43" s="21"/>
      <c r="B43" s="86" t="s">
        <v>53</v>
      </c>
      <c r="C43" s="86" t="s">
        <v>54</v>
      </c>
      <c r="D43" s="86" t="s">
        <v>55</v>
      </c>
      <c r="E43" s="86" t="s">
        <v>27</v>
      </c>
      <c r="F43" s="86" t="s">
        <v>28</v>
      </c>
      <c r="G43" s="86" t="s">
        <v>29</v>
      </c>
      <c r="K43" s="51"/>
    </row>
    <row r="44" spans="1:255" ht="12.75" customHeight="1" x14ac:dyDescent="0.25">
      <c r="A44" s="21"/>
      <c r="B44" s="59" t="s">
        <v>56</v>
      </c>
      <c r="C44" s="60"/>
      <c r="D44" s="60"/>
      <c r="E44" s="60"/>
      <c r="F44" s="60"/>
      <c r="G44" s="61"/>
      <c r="K44" s="51"/>
    </row>
    <row r="45" spans="1:255" ht="12.75" customHeight="1" x14ac:dyDescent="0.25">
      <c r="A45" s="21"/>
      <c r="B45" s="62" t="s">
        <v>57</v>
      </c>
      <c r="C45" s="60" t="s">
        <v>58</v>
      </c>
      <c r="D45" s="115">
        <v>100</v>
      </c>
      <c r="E45" s="115" t="s">
        <v>34</v>
      </c>
      <c r="F45" s="137">
        <v>1400</v>
      </c>
      <c r="G45" s="63">
        <f>F45*D45</f>
        <v>140000</v>
      </c>
      <c r="K45" s="51"/>
    </row>
    <row r="46" spans="1:255" ht="12.75" customHeight="1" x14ac:dyDescent="0.25">
      <c r="A46" s="21"/>
      <c r="B46" s="59" t="s">
        <v>59</v>
      </c>
      <c r="C46" s="60"/>
      <c r="D46" s="115"/>
      <c r="E46" s="115"/>
      <c r="F46" s="137"/>
      <c r="G46" s="63"/>
      <c r="K46" s="51"/>
    </row>
    <row r="47" spans="1:255" ht="12.75" customHeight="1" x14ac:dyDescent="0.25">
      <c r="A47" s="21"/>
      <c r="B47" s="62" t="s">
        <v>60</v>
      </c>
      <c r="C47" s="60" t="s">
        <v>58</v>
      </c>
      <c r="D47" s="115">
        <v>130</v>
      </c>
      <c r="E47" s="115" t="s">
        <v>34</v>
      </c>
      <c r="F47" s="137">
        <v>1312</v>
      </c>
      <c r="G47" s="63">
        <f t="shared" ref="G47:G57" si="2">F47*D47</f>
        <v>170560</v>
      </c>
      <c r="K47" s="51"/>
    </row>
    <row r="48" spans="1:255" ht="12.75" customHeight="1" x14ac:dyDescent="0.25">
      <c r="A48" s="21"/>
      <c r="B48" s="62" t="s">
        <v>61</v>
      </c>
      <c r="C48" s="60" t="s">
        <v>58</v>
      </c>
      <c r="D48" s="115">
        <v>80</v>
      </c>
      <c r="E48" s="115" t="s">
        <v>34</v>
      </c>
      <c r="F48" s="137">
        <v>1374</v>
      </c>
      <c r="G48" s="63">
        <f t="shared" si="2"/>
        <v>109920</v>
      </c>
      <c r="K48" s="51"/>
    </row>
    <row r="49" spans="1:11" ht="12.75" customHeight="1" x14ac:dyDescent="0.25">
      <c r="A49" s="21"/>
      <c r="B49" s="59" t="s">
        <v>62</v>
      </c>
      <c r="C49" s="60"/>
      <c r="D49" s="115"/>
      <c r="E49" s="115"/>
      <c r="F49" s="137"/>
      <c r="G49" s="63"/>
      <c r="K49" s="51"/>
    </row>
    <row r="50" spans="1:11" ht="12.75" customHeight="1" x14ac:dyDescent="0.25">
      <c r="A50" s="21"/>
      <c r="B50" s="62" t="s">
        <v>63</v>
      </c>
      <c r="C50" s="60" t="s">
        <v>64</v>
      </c>
      <c r="D50" s="115">
        <v>2</v>
      </c>
      <c r="E50" s="115" t="s">
        <v>32</v>
      </c>
      <c r="F50" s="137">
        <v>19000</v>
      </c>
      <c r="G50" s="63">
        <f t="shared" si="2"/>
        <v>38000</v>
      </c>
      <c r="K50" s="51"/>
    </row>
    <row r="51" spans="1:11" ht="12.75" customHeight="1" x14ac:dyDescent="0.25">
      <c r="A51" s="21"/>
      <c r="B51" s="62" t="s">
        <v>65</v>
      </c>
      <c r="C51" s="60" t="s">
        <v>64</v>
      </c>
      <c r="D51" s="115">
        <v>1.5</v>
      </c>
      <c r="E51" s="115" t="s">
        <v>37</v>
      </c>
      <c r="F51" s="137">
        <v>6897.948529411764</v>
      </c>
      <c r="G51" s="63">
        <f t="shared" si="2"/>
        <v>10346.922794117647</v>
      </c>
      <c r="K51" s="51"/>
    </row>
    <row r="52" spans="1:11" ht="12.75" customHeight="1" x14ac:dyDescent="0.25">
      <c r="A52" s="21"/>
      <c r="B52" s="59" t="s">
        <v>66</v>
      </c>
      <c r="C52" s="60"/>
      <c r="D52" s="115"/>
      <c r="E52" s="115"/>
      <c r="F52" s="137"/>
      <c r="G52" s="63"/>
      <c r="K52" s="51"/>
    </row>
    <row r="53" spans="1:11" ht="12.75" customHeight="1" x14ac:dyDescent="0.25">
      <c r="A53" s="21"/>
      <c r="B53" s="62" t="s">
        <v>67</v>
      </c>
      <c r="C53" s="60" t="s">
        <v>68</v>
      </c>
      <c r="D53" s="115">
        <v>1</v>
      </c>
      <c r="E53" s="115" t="s">
        <v>34</v>
      </c>
      <c r="F53" s="137">
        <v>10213.522058823532</v>
      </c>
      <c r="G53" s="63">
        <f t="shared" si="2"/>
        <v>10213.522058823532</v>
      </c>
      <c r="K53" s="51"/>
    </row>
    <row r="54" spans="1:11" ht="12.75" customHeight="1" x14ac:dyDescent="0.25">
      <c r="A54" s="21"/>
      <c r="B54" s="62" t="s">
        <v>69</v>
      </c>
      <c r="C54" s="60" t="s">
        <v>68</v>
      </c>
      <c r="D54" s="115">
        <v>0.2</v>
      </c>
      <c r="E54" s="115" t="s">
        <v>37</v>
      </c>
      <c r="F54" s="137">
        <v>23015.470588235294</v>
      </c>
      <c r="G54" s="63">
        <f t="shared" si="2"/>
        <v>4603.0941176470587</v>
      </c>
      <c r="K54" s="51"/>
    </row>
    <row r="55" spans="1:11" ht="12.75" customHeight="1" x14ac:dyDescent="0.25">
      <c r="A55" s="21"/>
      <c r="B55" s="59" t="s">
        <v>70</v>
      </c>
      <c r="C55" s="60"/>
      <c r="D55" s="115"/>
      <c r="E55" s="115"/>
      <c r="F55" s="137"/>
      <c r="G55" s="63"/>
      <c r="K55" s="51"/>
    </row>
    <row r="56" spans="1:11" ht="12.75" customHeight="1" x14ac:dyDescent="0.25">
      <c r="A56" s="21"/>
      <c r="B56" s="62" t="s">
        <v>71</v>
      </c>
      <c r="C56" s="60" t="s">
        <v>58</v>
      </c>
      <c r="D56" s="115">
        <v>0.5</v>
      </c>
      <c r="E56" s="115" t="s">
        <v>34</v>
      </c>
      <c r="F56" s="137">
        <v>12592.124999999998</v>
      </c>
      <c r="G56" s="63">
        <f t="shared" si="2"/>
        <v>6296.0624999999991</v>
      </c>
      <c r="K56" s="51"/>
    </row>
    <row r="57" spans="1:11" ht="12.75" customHeight="1" x14ac:dyDescent="0.25">
      <c r="A57" s="21"/>
      <c r="B57" s="62" t="s">
        <v>72</v>
      </c>
      <c r="C57" s="60" t="s">
        <v>73</v>
      </c>
      <c r="D57" s="115">
        <f>G9/25</f>
        <v>56</v>
      </c>
      <c r="E57" s="115" t="s">
        <v>74</v>
      </c>
      <c r="F57" s="137">
        <v>110</v>
      </c>
      <c r="G57" s="63">
        <f t="shared" si="2"/>
        <v>6160</v>
      </c>
      <c r="K57" s="51"/>
    </row>
    <row r="58" spans="1:11" ht="13.5" customHeight="1" x14ac:dyDescent="0.25">
      <c r="A58" s="21"/>
      <c r="B58" s="55" t="s">
        <v>75</v>
      </c>
      <c r="C58" s="56"/>
      <c r="D58" s="116"/>
      <c r="E58" s="116"/>
      <c r="F58" s="116"/>
      <c r="G58" s="117">
        <f>SUM(G44:G57)</f>
        <v>496099.60147058824</v>
      </c>
    </row>
    <row r="59" spans="1:11" ht="12" customHeight="1" x14ac:dyDescent="0.25">
      <c r="A59" s="2"/>
      <c r="B59" s="90"/>
      <c r="C59" s="91"/>
      <c r="D59" s="91"/>
      <c r="E59" s="93"/>
      <c r="F59" s="92"/>
      <c r="G59" s="92"/>
    </row>
    <row r="60" spans="1:11" ht="12" customHeight="1" x14ac:dyDescent="0.25">
      <c r="A60" s="4"/>
      <c r="B60" s="81" t="s">
        <v>70</v>
      </c>
      <c r="C60" s="82"/>
      <c r="D60" s="83"/>
      <c r="E60" s="83"/>
      <c r="F60" s="84"/>
      <c r="G60" s="84"/>
    </row>
    <row r="61" spans="1:11" ht="24" customHeight="1" x14ac:dyDescent="0.25">
      <c r="A61" s="21"/>
      <c r="B61" s="85" t="s">
        <v>76</v>
      </c>
      <c r="C61" s="86" t="s">
        <v>54</v>
      </c>
      <c r="D61" s="86" t="s">
        <v>55</v>
      </c>
      <c r="E61" s="85" t="s">
        <v>27</v>
      </c>
      <c r="F61" s="86" t="s">
        <v>28</v>
      </c>
      <c r="G61" s="85" t="s">
        <v>29</v>
      </c>
    </row>
    <row r="62" spans="1:11" ht="12.75" customHeight="1" x14ac:dyDescent="0.25">
      <c r="A62" s="21"/>
      <c r="B62" s="53" t="s">
        <v>77</v>
      </c>
      <c r="C62" s="64" t="s">
        <v>25</v>
      </c>
      <c r="D62" s="94">
        <v>1</v>
      </c>
      <c r="E62" s="54" t="s">
        <v>78</v>
      </c>
      <c r="F62" s="65">
        <v>48539.4</v>
      </c>
      <c r="G62" s="65">
        <f>D62*F62</f>
        <v>48539.4</v>
      </c>
    </row>
    <row r="63" spans="1:11" ht="13.5" customHeight="1" x14ac:dyDescent="0.25">
      <c r="A63" s="4"/>
      <c r="B63" s="95" t="s">
        <v>79</v>
      </c>
      <c r="C63" s="96"/>
      <c r="D63" s="96"/>
      <c r="E63" s="96"/>
      <c r="F63" s="97"/>
      <c r="G63" s="98">
        <f>SUM(G62:G62)</f>
        <v>48539.4</v>
      </c>
    </row>
    <row r="64" spans="1:11" ht="12" customHeight="1" x14ac:dyDescent="0.25">
      <c r="A64" s="2"/>
      <c r="B64" s="99"/>
      <c r="C64" s="99"/>
      <c r="D64" s="99"/>
      <c r="E64" s="99"/>
      <c r="F64" s="100"/>
      <c r="G64" s="100"/>
    </row>
    <row r="65" spans="1:7" ht="12" customHeight="1" x14ac:dyDescent="0.25">
      <c r="A65" s="21"/>
      <c r="B65" s="101" t="s">
        <v>80</v>
      </c>
      <c r="C65" s="102"/>
      <c r="D65" s="102"/>
      <c r="E65" s="102"/>
      <c r="F65" s="102"/>
      <c r="G65" s="103">
        <f>G28+G40+G58+G63+G33</f>
        <v>1078639.0014705881</v>
      </c>
    </row>
    <row r="66" spans="1:7" ht="12" customHeight="1" x14ac:dyDescent="0.25">
      <c r="A66" s="21"/>
      <c r="B66" s="104" t="s">
        <v>81</v>
      </c>
      <c r="C66" s="105"/>
      <c r="D66" s="105"/>
      <c r="E66" s="105"/>
      <c r="F66" s="105"/>
      <c r="G66" s="106">
        <f>G65*0.05</f>
        <v>53931.950073529413</v>
      </c>
    </row>
    <row r="67" spans="1:7" ht="12" customHeight="1" x14ac:dyDescent="0.25">
      <c r="A67" s="21"/>
      <c r="B67" s="107" t="s">
        <v>82</v>
      </c>
      <c r="C67" s="108"/>
      <c r="D67" s="108"/>
      <c r="E67" s="108"/>
      <c r="F67" s="108"/>
      <c r="G67" s="109">
        <f>G66+G65</f>
        <v>1132570.9515441176</v>
      </c>
    </row>
    <row r="68" spans="1:7" ht="12" customHeight="1" x14ac:dyDescent="0.25">
      <c r="A68" s="21"/>
      <c r="B68" s="104" t="s">
        <v>83</v>
      </c>
      <c r="C68" s="105"/>
      <c r="D68" s="105"/>
      <c r="E68" s="105"/>
      <c r="F68" s="105"/>
      <c r="G68" s="106">
        <f>G12</f>
        <v>2100000</v>
      </c>
    </row>
    <row r="69" spans="1:7" ht="12" customHeight="1" x14ac:dyDescent="0.25">
      <c r="A69" s="21"/>
      <c r="B69" s="110" t="s">
        <v>84</v>
      </c>
      <c r="C69" s="111"/>
      <c r="D69" s="111"/>
      <c r="E69" s="111"/>
      <c r="F69" s="111"/>
      <c r="G69" s="118">
        <f>G68-G67</f>
        <v>967429.04845588235</v>
      </c>
    </row>
    <row r="70" spans="1:7" ht="12" customHeight="1" x14ac:dyDescent="0.25">
      <c r="A70" s="21"/>
      <c r="B70" s="22" t="s">
        <v>85</v>
      </c>
      <c r="C70" s="23"/>
      <c r="D70" s="23"/>
      <c r="E70" s="23"/>
      <c r="F70" s="23"/>
      <c r="G70" s="18"/>
    </row>
    <row r="71" spans="1:7" ht="12.75" customHeight="1" thickBot="1" x14ac:dyDescent="0.3">
      <c r="A71" s="21"/>
      <c r="B71" s="24"/>
      <c r="C71" s="23"/>
      <c r="D71" s="23"/>
      <c r="E71" s="23"/>
      <c r="F71" s="23"/>
      <c r="G71" s="18"/>
    </row>
    <row r="72" spans="1:7" ht="12" customHeight="1" x14ac:dyDescent="0.25">
      <c r="A72" s="21"/>
      <c r="B72" s="36" t="s">
        <v>86</v>
      </c>
      <c r="C72" s="37"/>
      <c r="D72" s="37"/>
      <c r="E72" s="37"/>
      <c r="F72" s="38"/>
      <c r="G72" s="18"/>
    </row>
    <row r="73" spans="1:7" ht="12" customHeight="1" x14ac:dyDescent="0.25">
      <c r="A73" s="21"/>
      <c r="B73" s="39" t="s">
        <v>87</v>
      </c>
      <c r="C73" s="20"/>
      <c r="D73" s="20"/>
      <c r="E73" s="20"/>
      <c r="F73" s="40"/>
      <c r="G73" s="18"/>
    </row>
    <row r="74" spans="1:7" ht="12" customHeight="1" x14ac:dyDescent="0.25">
      <c r="A74" s="21"/>
      <c r="B74" s="39" t="s">
        <v>88</v>
      </c>
      <c r="C74" s="20"/>
      <c r="D74" s="20"/>
      <c r="E74" s="20"/>
      <c r="F74" s="40"/>
      <c r="G74" s="18"/>
    </row>
    <row r="75" spans="1:7" ht="12" customHeight="1" x14ac:dyDescent="0.25">
      <c r="A75" s="21"/>
      <c r="B75" s="39" t="s">
        <v>89</v>
      </c>
      <c r="C75" s="20"/>
      <c r="D75" s="20"/>
      <c r="E75" s="20"/>
      <c r="F75" s="40"/>
      <c r="G75" s="18"/>
    </row>
    <row r="76" spans="1:7" ht="12" customHeight="1" x14ac:dyDescent="0.25">
      <c r="A76" s="21"/>
      <c r="B76" s="39" t="s">
        <v>90</v>
      </c>
      <c r="C76" s="20"/>
      <c r="D76" s="20"/>
      <c r="E76" s="20"/>
      <c r="F76" s="40"/>
      <c r="G76" s="18"/>
    </row>
    <row r="77" spans="1:7" ht="12" customHeight="1" x14ac:dyDescent="0.25">
      <c r="A77" s="21"/>
      <c r="B77" s="39" t="s">
        <v>91</v>
      </c>
      <c r="C77" s="20"/>
      <c r="D77" s="20"/>
      <c r="E77" s="20"/>
      <c r="F77" s="40"/>
      <c r="G77" s="18"/>
    </row>
    <row r="78" spans="1:7" ht="12.75" customHeight="1" thickBot="1" x14ac:dyDescent="0.3">
      <c r="A78" s="21"/>
      <c r="B78" s="41" t="s">
        <v>92</v>
      </c>
      <c r="C78" s="42"/>
      <c r="D78" s="42"/>
      <c r="E78" s="42"/>
      <c r="F78" s="43"/>
      <c r="G78" s="18"/>
    </row>
    <row r="79" spans="1:7" ht="12.75" customHeight="1" x14ac:dyDescent="0.25">
      <c r="A79" s="21"/>
      <c r="B79" s="34"/>
      <c r="C79" s="20"/>
      <c r="D79" s="20"/>
      <c r="E79" s="20"/>
      <c r="F79" s="20"/>
      <c r="G79" s="18"/>
    </row>
    <row r="80" spans="1:7" ht="15" customHeight="1" thickBot="1" x14ac:dyDescent="0.3">
      <c r="A80" s="21"/>
      <c r="B80" s="139" t="s">
        <v>93</v>
      </c>
      <c r="C80" s="140"/>
      <c r="D80" s="33"/>
      <c r="E80" s="13"/>
      <c r="F80" s="13"/>
      <c r="G80" s="18"/>
    </row>
    <row r="81" spans="1:7" ht="12" customHeight="1" x14ac:dyDescent="0.25">
      <c r="A81" s="21"/>
      <c r="B81" s="26" t="s">
        <v>76</v>
      </c>
      <c r="C81" s="14" t="s">
        <v>94</v>
      </c>
      <c r="D81" s="27" t="s">
        <v>95</v>
      </c>
      <c r="E81" s="13"/>
      <c r="F81" s="13"/>
      <c r="G81" s="18"/>
    </row>
    <row r="82" spans="1:7" ht="12" customHeight="1" x14ac:dyDescent="0.25">
      <c r="A82" s="21"/>
      <c r="B82" s="28" t="s">
        <v>96</v>
      </c>
      <c r="C82" s="15">
        <f>G28</f>
        <v>470000</v>
      </c>
      <c r="D82" s="29">
        <f>(C82/$C$88)</f>
        <v>0.41498503856134955</v>
      </c>
      <c r="E82" s="13"/>
      <c r="F82" s="13"/>
      <c r="G82" s="18"/>
    </row>
    <row r="83" spans="1:7" ht="12" customHeight="1" x14ac:dyDescent="0.25">
      <c r="A83" s="21"/>
      <c r="B83" s="28" t="s">
        <v>97</v>
      </c>
      <c r="C83" s="15"/>
      <c r="D83" s="29">
        <f t="shared" ref="D83:D87" si="3">(C83/$C$88)</f>
        <v>0</v>
      </c>
      <c r="E83" s="13"/>
      <c r="F83" s="13"/>
      <c r="G83" s="18"/>
    </row>
    <row r="84" spans="1:7" ht="12" customHeight="1" x14ac:dyDescent="0.25">
      <c r="A84" s="21"/>
      <c r="B84" s="28" t="s">
        <v>98</v>
      </c>
      <c r="C84" s="15">
        <f>G40</f>
        <v>64000</v>
      </c>
      <c r="D84" s="29">
        <f t="shared" si="3"/>
        <v>5.6508600995588021E-2</v>
      </c>
      <c r="E84" s="13"/>
      <c r="F84" s="13"/>
      <c r="G84" s="18"/>
    </row>
    <row r="85" spans="1:7" ht="12" customHeight="1" x14ac:dyDescent="0.25">
      <c r="A85" s="21"/>
      <c r="B85" s="28" t="s">
        <v>53</v>
      </c>
      <c r="C85" s="15">
        <f>G58</f>
        <v>496099.60147058824</v>
      </c>
      <c r="D85" s="29">
        <f t="shared" si="3"/>
        <v>0.43802960052455786</v>
      </c>
      <c r="E85" s="13"/>
      <c r="F85" s="13"/>
      <c r="G85" s="18"/>
    </row>
    <row r="86" spans="1:7" ht="12" customHeight="1" x14ac:dyDescent="0.25">
      <c r="A86" s="21"/>
      <c r="B86" s="28" t="s">
        <v>99</v>
      </c>
      <c r="C86" s="15">
        <f>G63</f>
        <v>48539.4</v>
      </c>
      <c r="D86" s="29">
        <f t="shared" si="3"/>
        <v>4.2857712299456958E-2</v>
      </c>
      <c r="E86" s="17"/>
      <c r="F86" s="17"/>
      <c r="G86" s="18"/>
    </row>
    <row r="87" spans="1:7" ht="12" customHeight="1" x14ac:dyDescent="0.25">
      <c r="A87" s="21"/>
      <c r="B87" s="28" t="s">
        <v>100</v>
      </c>
      <c r="C87" s="15">
        <f>G66</f>
        <v>53931.950073529413</v>
      </c>
      <c r="D87" s="29">
        <f t="shared" si="3"/>
        <v>4.7619047619047623E-2</v>
      </c>
      <c r="E87" s="17"/>
      <c r="F87" s="17"/>
      <c r="G87" s="18"/>
    </row>
    <row r="88" spans="1:7" ht="12.75" customHeight="1" thickBot="1" x14ac:dyDescent="0.3">
      <c r="A88" s="21"/>
      <c r="B88" s="30" t="s">
        <v>101</v>
      </c>
      <c r="C88" s="31">
        <f>SUM(C82:C87)</f>
        <v>1132570.9515441176</v>
      </c>
      <c r="D88" s="32">
        <f>SUM(D82:D87)</f>
        <v>1</v>
      </c>
      <c r="E88" s="17"/>
      <c r="F88" s="17"/>
      <c r="G88" s="18"/>
    </row>
    <row r="89" spans="1:7" ht="12" customHeight="1" x14ac:dyDescent="0.25">
      <c r="A89" s="21"/>
      <c r="B89" s="24"/>
      <c r="C89" s="23"/>
      <c r="D89" s="23"/>
      <c r="E89" s="23"/>
      <c r="F89" s="23"/>
      <c r="G89" s="18"/>
    </row>
    <row r="90" spans="1:7" ht="12.75" customHeight="1" x14ac:dyDescent="0.25">
      <c r="A90" s="21"/>
      <c r="B90" s="25"/>
      <c r="C90" s="23"/>
      <c r="D90" s="23"/>
      <c r="E90" s="23"/>
      <c r="F90" s="23"/>
      <c r="G90" s="18"/>
    </row>
    <row r="91" spans="1:7" ht="12" customHeight="1" thickBot="1" x14ac:dyDescent="0.3">
      <c r="A91" s="12"/>
      <c r="B91" s="45"/>
      <c r="C91" s="46" t="s">
        <v>102</v>
      </c>
      <c r="D91" s="47"/>
      <c r="E91" s="48"/>
      <c r="F91" s="16"/>
      <c r="G91" s="18"/>
    </row>
    <row r="92" spans="1:7" ht="12" customHeight="1" x14ac:dyDescent="0.25">
      <c r="A92" s="21"/>
      <c r="B92" s="49" t="s">
        <v>103</v>
      </c>
      <c r="C92" s="119">
        <v>1300</v>
      </c>
      <c r="D92" s="119">
        <v>1400</v>
      </c>
      <c r="E92" s="120">
        <v>1500</v>
      </c>
      <c r="F92" s="44"/>
      <c r="G92" s="19"/>
    </row>
    <row r="93" spans="1:7" ht="12.75" customHeight="1" thickBot="1" x14ac:dyDescent="0.3">
      <c r="A93" s="21"/>
      <c r="B93" s="30" t="s">
        <v>104</v>
      </c>
      <c r="C93" s="31">
        <f>(G67/C92)</f>
        <v>871.20842426470585</v>
      </c>
      <c r="D93" s="31">
        <f>(G67/D92)</f>
        <v>808.97925110294113</v>
      </c>
      <c r="E93" s="50">
        <f>(G67/E92)</f>
        <v>755.04730102941176</v>
      </c>
      <c r="F93" s="44"/>
      <c r="G93" s="19"/>
    </row>
    <row r="94" spans="1:7" ht="15.6" customHeight="1" x14ac:dyDescent="0.25">
      <c r="A94" s="21"/>
      <c r="B94" s="35" t="s">
        <v>105</v>
      </c>
      <c r="C94" s="20"/>
      <c r="D94" s="20"/>
      <c r="E94" s="20"/>
      <c r="F94" s="20"/>
      <c r="G94" s="20"/>
    </row>
  </sheetData>
  <mergeCells count="9">
    <mergeCell ref="B80:C8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scale="5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2022-07-04T17:19:39Z</dcterms:modified>
  <cp:category/>
  <cp:contentStatus/>
</cp:coreProperties>
</file>