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POROTO VERDE" sheetId="1" r:id="rId1"/>
  </sheets>
  <definedNames>
    <definedName name="_xlnm.Print_Area" localSheetId="0">'POROTO VERDE'!$A$1:$G$95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0" i="1" l="1"/>
  <c r="G51" i="1"/>
  <c r="G52" i="1"/>
  <c r="G53" i="1"/>
  <c r="G54" i="1"/>
  <c r="G55" i="1"/>
  <c r="G56" i="1"/>
  <c r="G57" i="1"/>
  <c r="G58" i="1"/>
  <c r="G49" i="1"/>
  <c r="G48" i="1"/>
  <c r="G41" i="1"/>
  <c r="G42" i="1"/>
  <c r="G40" i="1"/>
  <c r="G63" i="1" l="1"/>
  <c r="G35" i="1"/>
  <c r="G34" i="1"/>
  <c r="G33" i="1"/>
  <c r="G32" i="1"/>
  <c r="G27" i="1"/>
  <c r="G26" i="1"/>
  <c r="G25" i="1"/>
  <c r="G24" i="1"/>
  <c r="G23" i="1"/>
  <c r="G22" i="1"/>
  <c r="G21" i="1"/>
  <c r="G9" i="1"/>
  <c r="G12" i="1" s="1"/>
  <c r="G69" i="1" s="1"/>
  <c r="G28" i="1" l="1"/>
  <c r="C83" i="1" s="1"/>
  <c r="G64" i="1"/>
  <c r="C87" i="1" s="1"/>
  <c r="G59" i="1"/>
  <c r="C86" i="1" s="1"/>
  <c r="G36" i="1"/>
  <c r="C84" i="1" s="1"/>
  <c r="G43" i="1"/>
  <c r="C85" i="1" s="1"/>
  <c r="G66" i="1" l="1"/>
  <c r="G67" i="1" s="1"/>
  <c r="G68" i="1" s="1"/>
  <c r="C88" i="1" l="1"/>
  <c r="C89" i="1" s="1"/>
  <c r="D86" i="1" s="1"/>
  <c r="E94" i="1"/>
  <c r="D94" i="1"/>
  <c r="C94" i="1"/>
  <c r="G70" i="1"/>
  <c r="D85" i="1" l="1"/>
  <c r="D84" i="1"/>
  <c r="D83" i="1"/>
  <c r="D87" i="1"/>
  <c r="D88" i="1"/>
  <c r="D89" i="1" l="1"/>
</calcChain>
</file>

<file path=xl/sharedStrings.xml><?xml version="1.0" encoding="utf-8"?>
<sst xmlns="http://schemas.openxmlformats.org/spreadsheetml/2006/main" count="162" uniqueCount="105">
  <si>
    <t>RUBRO O CULTIVO</t>
  </si>
  <si>
    <t>POROTO VERDE</t>
  </si>
  <si>
    <t>VARIEDAD</t>
  </si>
  <si>
    <t>Magnum</t>
  </si>
  <si>
    <t>FECHA ESTIMADA  PRECIO VENTA</t>
  </si>
  <si>
    <t>NIVEL TECNOLÓGICO</t>
  </si>
  <si>
    <t>MEDIO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</si>
  <si>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</si>
  <si>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</si>
  <si>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</si>
  <si>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</si>
  <si>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</si>
  <si>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</si>
  <si>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</si>
  <si>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</si>
  <si>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</si>
  <si>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</si>
  <si>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Enero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</si>
  <si>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</si>
  <si>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</si>
  <si>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</si>
  <si>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</si>
  <si>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</si>
  <si>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</si>
  <si>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</si>
  <si>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</si>
  <si>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</si>
  <si>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</si>
  <si>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</si>
  <si>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</si>
  <si>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</si>
  <si>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</si>
  <si>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</si>
  <si>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Diciembre</t>
  </si>
  <si>
    <t>Siembra manual</t>
  </si>
  <si>
    <t>Noviembre</t>
  </si>
  <si>
    <t>Surqueadura</t>
  </si>
  <si>
    <t>Diciembre</t>
  </si>
  <si>
    <t>Aporca</t>
  </si>
  <si>
    <t>Cosecha</t>
  </si>
  <si>
    <t>Subtotal Jornadas Hombre</t>
  </si>
  <si>
    <t>JORNADAS ANIMAL</t>
  </si>
  <si>
    <t>JA</t>
  </si>
  <si>
    <t>Surquedura</t>
  </si>
  <si>
    <t>Subtotal Jornadas Animal</t>
  </si>
  <si>
    <t>MAQUINARIA</t>
  </si>
  <si>
    <t>Aradura</t>
  </si>
  <si>
    <t>Agosto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</si>
  <si>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</si>
  <si>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</si>
  <si>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</si>
  <si>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</si>
  <si>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</si>
  <si>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</si>
  <si>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</si>
  <si>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</si>
  <si>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</si>
  <si>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</si>
  <si>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Basagram</t>
  </si>
  <si>
    <t>FUNGICIDA</t>
  </si>
  <si>
    <t xml:space="preserve">Anagran plus </t>
  </si>
  <si>
    <t>Kg</t>
  </si>
  <si>
    <t xml:space="preserve">SEMILLA </t>
  </si>
  <si>
    <t>Poroto</t>
  </si>
  <si>
    <t>FERTILIZANTE</t>
  </si>
  <si>
    <t>Mezcla 5/25/20</t>
  </si>
  <si>
    <t xml:space="preserve">Octubre </t>
  </si>
  <si>
    <t>Vitramag</t>
  </si>
  <si>
    <t>OTROS</t>
  </si>
  <si>
    <t>Sacos</t>
  </si>
  <si>
    <t xml:space="preserve">Un </t>
  </si>
  <si>
    <t>Subtotal Insumos</t>
  </si>
  <si>
    <t>Item</t>
  </si>
  <si>
    <t>sacos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</si>
  <si>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</si>
  <si>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</si>
  <si>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</si>
  <si>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</si>
  <si>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</si>
  <si>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</si>
  <si>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</si>
  <si>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</si>
  <si>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</si>
  <si>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</si>
  <si>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</si>
  <si>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</si>
  <si>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</si>
  <si>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</si>
  <si>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</si>
  <si>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</si>
  <si>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</si>
  <si>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</si>
  <si>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</si>
  <si>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</si>
  <si>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</si>
  <si>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</si>
  <si>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</si>
  <si>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($/saco)</t>
  </si>
  <si>
    <t>PRECIO ESPERADO ($/saco)</t>
  </si>
  <si>
    <t>RENDIMIENTO (saco/Há.)</t>
  </si>
  <si>
    <t>Rendimiento (saco/hà)</t>
  </si>
  <si>
    <t>Costo unitario ($/saco) (*)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</si>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</sst>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 &quot;#,##0"/>
    <numFmt numFmtId="165" formatCode="\ * #,##0&quot;   &quot;;\-* #,##0&quot;   &quot;;\ * \-??&quot;   &quot;"/>
    <numFmt numFmtId="166" formatCode="0\ %"/>
    <numFmt numFmtId="167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rgb="FF33B6B1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33B6B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vertical="center"/>
    </xf>
    <xf numFmtId="3" fontId="4" fillId="5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0" borderId="1" xfId="0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17" fontId="7" fillId="2" borderId="1" xfId="0" applyNumberFormat="1" applyFont="1" applyFill="1" applyBorder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3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7" fillId="0" borderId="1" xfId="0" applyFont="1" applyBorder="1" applyProtection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/>
    </xf>
    <xf numFmtId="0" fontId="9" fillId="0" borderId="1" xfId="0" applyFont="1" applyBorder="1" applyProtection="1"/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vertical="center"/>
    </xf>
    <xf numFmtId="3" fontId="7" fillId="0" borderId="1" xfId="0" applyNumberFormat="1" applyFont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9" fillId="2" borderId="9" xfId="0" applyNumberFormat="1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/>
    <xf numFmtId="49" fontId="9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6" borderId="1" xfId="0" applyNumberFormat="1" applyFont="1" applyFill="1" applyBorder="1" applyAlignment="1" applyProtection="1">
      <alignment vertical="center"/>
    </xf>
    <xf numFmtId="166" fontId="9" fillId="6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49" fontId="6" fillId="4" borderId="1" xfId="0" applyNumberFormat="1" applyFont="1" applyFill="1" applyBorder="1" applyAlignment="1" applyProtection="1">
      <alignment vertical="center"/>
    </xf>
    <xf numFmtId="0" fontId="9" fillId="6" borderId="1" xfId="0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49" fontId="6" fillId="5" borderId="0" xfId="0" applyNumberFormat="1" applyFont="1" applyFill="1" applyBorder="1" applyAlignment="1" applyProtection="1">
      <alignment vertical="center" wrapText="1"/>
    </xf>
    <xf numFmtId="49" fontId="6" fillId="5" borderId="0" xfId="0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vertical="center"/>
    </xf>
    <xf numFmtId="165" fontId="6" fillId="5" borderId="0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0" borderId="1" xfId="1" applyFon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164" fontId="7" fillId="0" borderId="1" xfId="0" applyNumberFormat="1" applyFont="1" applyBorder="1" applyAlignment="1" applyProtection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wrapText="1"/>
    </xf>
    <xf numFmtId="3" fontId="7" fillId="0" borderId="1" xfId="0" applyNumberFormat="1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49" fontId="8" fillId="7" borderId="0" xfId="0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vertical="center"/>
    </xf>
    <xf numFmtId="49" fontId="4" fillId="5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14" fontId="7" fillId="0" borderId="1" xfId="0" applyNumberFormat="1" applyFont="1" applyBorder="1" applyAlignment="1" applyProtection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B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152055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5" y="190500"/>
          <a:ext cx="6438900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5"/>
  <sheetViews>
    <sheetView tabSelected="1" zoomScaleNormal="100" workbookViewId="0">
      <selection activeCell="L42" sqref="K41:L42"/>
    </sheetView>
  </sheetViews>
  <sheetFormatPr baseColWidth="10" defaultColWidth="10.85546875" defaultRowHeight="12.75"/>
  <cols>
    <col min="1" max="1" width="4.42578125" style="11" customWidth="1"/>
    <col min="2" max="2" width="20.5703125" style="11" customWidth="1"/>
    <col min="3" max="3" width="19.42578125" style="11" customWidth="1"/>
    <col min="4" max="4" width="9.42578125" style="11" customWidth="1"/>
    <col min="5" max="5" width="14.42578125" style="11" customWidth="1"/>
    <col min="6" max="6" width="13.5703125" style="11" customWidth="1"/>
    <col min="7" max="7" width="19.140625" style="11" customWidth="1"/>
    <col min="8" max="249" width="10.85546875" style="11"/>
    <col min="250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5" t="s">
        <v>0</v>
      </c>
      <c r="C9" s="13" t="s">
        <v>1</v>
      </c>
      <c r="D9" s="10"/>
      <c r="E9" s="95" t="s">
        <v>99</v>
      </c>
      <c r="F9" s="95"/>
      <c r="G9" s="14">
        <f>10000/30</f>
        <v>333.33333333333331</v>
      </c>
    </row>
    <row r="10" spans="1:7">
      <c r="A10" s="10"/>
      <c r="B10" s="1" t="s">
        <v>2</v>
      </c>
      <c r="C10" s="80" t="s">
        <v>3</v>
      </c>
      <c r="D10" s="10"/>
      <c r="E10" s="96" t="s">
        <v>4</v>
      </c>
      <c r="F10" s="96"/>
      <c r="G10" s="16">
        <v>44562</v>
      </c>
    </row>
    <row r="11" spans="1:7">
      <c r="A11" s="10"/>
      <c r="B11" s="1" t="s">
        <v>5</v>
      </c>
      <c r="C11" s="15" t="s">
        <v>6</v>
      </c>
      <c r="D11" s="10"/>
      <c r="E11" s="96" t="s">
        <v>98</v>
      </c>
      <c r="F11" s="96"/>
      <c r="G11" s="17">
        <v>17000</v>
      </c>
    </row>
    <row r="12" spans="1:7" ht="11.25" customHeight="1">
      <c r="A12" s="10"/>
      <c r="B12" s="1" t="s">
        <v>7</v>
      </c>
      <c r="C12" s="15" t="s">
        <v>8</v>
      </c>
      <c r="D12" s="10"/>
      <c r="E12" s="2" t="s">
        <v>9</v>
      </c>
      <c r="F12" s="3"/>
      <c r="G12" s="17">
        <f>G9*G11</f>
        <v>5666666.666666666</v>
      </c>
    </row>
    <row r="13" spans="1:7">
      <c r="A13" s="10"/>
      <c r="B13" s="1" t="s">
        <v>10</v>
      </c>
      <c r="C13" s="15" t="s">
        <v>11</v>
      </c>
      <c r="D13" s="10"/>
      <c r="E13" s="96" t="s">
        <v>12</v>
      </c>
      <c r="F13" s="96"/>
      <c r="G13" s="18" t="s">
        <v>13</v>
      </c>
    </row>
    <row r="14" spans="1:7" ht="13.5" customHeight="1">
      <c r="A14" s="10"/>
      <c r="B14" s="1" t="s">
        <v>14</v>
      </c>
      <c r="C14" s="15" t="s">
        <v>15</v>
      </c>
      <c r="D14" s="10"/>
      <c r="E14" s="96" t="s">
        <v>16</v>
      </c>
      <c r="F14" s="96"/>
      <c r="G14" s="16">
        <v>44562</v>
      </c>
    </row>
    <row r="15" spans="1:7">
      <c r="A15" s="10"/>
      <c r="B15" s="1" t="s">
        <v>18</v>
      </c>
      <c r="C15" s="97">
        <v>44727</v>
      </c>
      <c r="D15" s="10"/>
      <c r="E15" s="91" t="s">
        <v>19</v>
      </c>
      <c r="F15" s="91"/>
      <c r="G15" s="13" t="s">
        <v>20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92" t="s">
        <v>21</v>
      </c>
      <c r="C17" s="93"/>
      <c r="D17" s="93"/>
      <c r="E17" s="93"/>
      <c r="F17" s="93"/>
      <c r="G17" s="93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22</v>
      </c>
      <c r="C19" s="9"/>
      <c r="D19" s="9"/>
      <c r="E19" s="9"/>
      <c r="F19" s="9"/>
      <c r="G19" s="9"/>
    </row>
    <row r="20" spans="1:7" ht="24" customHeight="1">
      <c r="A20" s="10"/>
      <c r="B20" s="74" t="s">
        <v>23</v>
      </c>
      <c r="C20" s="74" t="s">
        <v>24</v>
      </c>
      <c r="D20" s="74" t="s">
        <v>25</v>
      </c>
      <c r="E20" s="74" t="s">
        <v>26</v>
      </c>
      <c r="F20" s="74" t="s">
        <v>27</v>
      </c>
      <c r="G20" s="74" t="s">
        <v>28</v>
      </c>
    </row>
    <row r="21" spans="1:7" ht="13.5" customHeight="1">
      <c r="A21" s="10"/>
      <c r="B21" s="24" t="s">
        <v>29</v>
      </c>
      <c r="C21" s="25" t="s">
        <v>30</v>
      </c>
      <c r="D21" s="81">
        <v>1</v>
      </c>
      <c r="E21" s="26" t="s">
        <v>31</v>
      </c>
      <c r="F21" s="82">
        <v>20000</v>
      </c>
      <c r="G21" s="27">
        <f t="shared" ref="G21:G27" si="0">D21*F21</f>
        <v>20000</v>
      </c>
    </row>
    <row r="22" spans="1:7">
      <c r="A22" s="10"/>
      <c r="B22" s="28" t="s">
        <v>32</v>
      </c>
      <c r="C22" s="25" t="s">
        <v>30</v>
      </c>
      <c r="D22" s="81">
        <v>10</v>
      </c>
      <c r="E22" s="26" t="s">
        <v>33</v>
      </c>
      <c r="F22" s="82">
        <v>20000</v>
      </c>
      <c r="G22" s="27">
        <f t="shared" si="0"/>
        <v>200000</v>
      </c>
    </row>
    <row r="23" spans="1:7" ht="12.75" customHeight="1">
      <c r="A23" s="10"/>
      <c r="B23" s="29" t="s">
        <v>34</v>
      </c>
      <c r="C23" s="25" t="s">
        <v>30</v>
      </c>
      <c r="D23" s="81">
        <v>8</v>
      </c>
      <c r="E23" s="26" t="s">
        <v>35</v>
      </c>
      <c r="F23" s="82">
        <v>20000</v>
      </c>
      <c r="G23" s="27">
        <f t="shared" si="0"/>
        <v>160000</v>
      </c>
    </row>
    <row r="24" spans="1:7">
      <c r="A24" s="10"/>
      <c r="B24" s="29" t="s">
        <v>29</v>
      </c>
      <c r="C24" s="25" t="s">
        <v>30</v>
      </c>
      <c r="D24" s="83">
        <v>1</v>
      </c>
      <c r="E24" s="26" t="s">
        <v>35</v>
      </c>
      <c r="F24" s="82">
        <v>20000</v>
      </c>
      <c r="G24" s="27">
        <f t="shared" si="0"/>
        <v>20000</v>
      </c>
    </row>
    <row r="25" spans="1:7" ht="12.75" customHeight="1">
      <c r="A25" s="10"/>
      <c r="B25" s="29" t="s">
        <v>36</v>
      </c>
      <c r="C25" s="25" t="s">
        <v>30</v>
      </c>
      <c r="D25" s="83">
        <v>2</v>
      </c>
      <c r="E25" s="26" t="s">
        <v>37</v>
      </c>
      <c r="F25" s="82">
        <v>20000</v>
      </c>
      <c r="G25" s="27">
        <f t="shared" si="0"/>
        <v>40000</v>
      </c>
    </row>
    <row r="26" spans="1:7" ht="12.75" customHeight="1">
      <c r="A26" s="10"/>
      <c r="B26" s="29" t="s">
        <v>38</v>
      </c>
      <c r="C26" s="25" t="s">
        <v>30</v>
      </c>
      <c r="D26" s="83">
        <v>4</v>
      </c>
      <c r="E26" s="26" t="s">
        <v>37</v>
      </c>
      <c r="F26" s="82">
        <v>20000</v>
      </c>
      <c r="G26" s="27">
        <f t="shared" si="0"/>
        <v>80000</v>
      </c>
    </row>
    <row r="27" spans="1:7" ht="12" customHeight="1">
      <c r="A27" s="10"/>
      <c r="B27" s="29" t="s">
        <v>39</v>
      </c>
      <c r="C27" s="31" t="s">
        <v>30</v>
      </c>
      <c r="D27" s="83">
        <v>35</v>
      </c>
      <c r="E27" s="30" t="s">
        <v>17</v>
      </c>
      <c r="F27" s="82">
        <v>20000</v>
      </c>
      <c r="G27" s="27">
        <f t="shared" si="0"/>
        <v>700000</v>
      </c>
    </row>
    <row r="28" spans="1:7" ht="12" customHeight="1">
      <c r="A28" s="10"/>
      <c r="B28" s="4" t="s">
        <v>40</v>
      </c>
      <c r="C28" s="5"/>
      <c r="D28" s="5"/>
      <c r="E28" s="5"/>
      <c r="F28" s="6"/>
      <c r="G28" s="7">
        <f>SUM(G21:G27)</f>
        <v>1220000</v>
      </c>
    </row>
    <row r="29" spans="1:7" ht="10.5" customHeight="1">
      <c r="A29" s="10"/>
      <c r="B29" s="10"/>
      <c r="C29" s="10"/>
      <c r="D29" s="10"/>
      <c r="E29" s="10"/>
      <c r="F29" s="32"/>
      <c r="G29" s="32"/>
    </row>
    <row r="30" spans="1:7" ht="12.75" customHeight="1">
      <c r="A30" s="10"/>
      <c r="B30" s="23" t="s">
        <v>41</v>
      </c>
      <c r="C30" s="33"/>
      <c r="D30" s="33"/>
      <c r="E30" s="33"/>
      <c r="F30" s="9"/>
      <c r="G30" s="9"/>
    </row>
    <row r="31" spans="1:7" ht="12.75" customHeight="1">
      <c r="A31" s="10"/>
      <c r="B31" s="76" t="s">
        <v>23</v>
      </c>
      <c r="C31" s="74" t="s">
        <v>24</v>
      </c>
      <c r="D31" s="74" t="s">
        <v>25</v>
      </c>
      <c r="E31" s="76" t="s">
        <v>26</v>
      </c>
      <c r="F31" s="74" t="s">
        <v>27</v>
      </c>
      <c r="G31" s="76" t="s">
        <v>28</v>
      </c>
    </row>
    <row r="32" spans="1:7" ht="12.75" customHeight="1">
      <c r="A32" s="10"/>
      <c r="B32" s="34" t="s">
        <v>34</v>
      </c>
      <c r="C32" s="31" t="s">
        <v>42</v>
      </c>
      <c r="D32" s="83">
        <v>3</v>
      </c>
      <c r="E32" s="30" t="s">
        <v>35</v>
      </c>
      <c r="F32" s="82">
        <v>20000</v>
      </c>
      <c r="G32" s="27">
        <f>D32*F32</f>
        <v>60000</v>
      </c>
    </row>
    <row r="33" spans="1:7" ht="12.75" customHeight="1">
      <c r="A33" s="10"/>
      <c r="B33" s="34" t="s">
        <v>43</v>
      </c>
      <c r="C33" s="31" t="s">
        <v>42</v>
      </c>
      <c r="D33" s="83">
        <v>2</v>
      </c>
      <c r="E33" s="30" t="s">
        <v>37</v>
      </c>
      <c r="F33" s="82">
        <v>20000</v>
      </c>
      <c r="G33" s="27">
        <f>D33*F33</f>
        <v>40000</v>
      </c>
    </row>
    <row r="34" spans="1:7" ht="12.75" customHeight="1">
      <c r="A34" s="10"/>
      <c r="B34" s="34" t="s">
        <v>38</v>
      </c>
      <c r="C34" s="31" t="s">
        <v>42</v>
      </c>
      <c r="D34" s="83">
        <v>4</v>
      </c>
      <c r="E34" s="30" t="s">
        <v>17</v>
      </c>
      <c r="F34" s="82">
        <v>20000</v>
      </c>
      <c r="G34" s="27">
        <f>D34*F34</f>
        <v>80000</v>
      </c>
    </row>
    <row r="35" spans="1:7" ht="12.75" customHeight="1">
      <c r="A35" s="10"/>
      <c r="B35" s="34" t="s">
        <v>39</v>
      </c>
      <c r="C35" s="31" t="s">
        <v>42</v>
      </c>
      <c r="D35" s="83">
        <v>8</v>
      </c>
      <c r="E35" s="30" t="s">
        <v>17</v>
      </c>
      <c r="F35" s="82">
        <v>20000</v>
      </c>
      <c r="G35" s="27">
        <f>D35*F35</f>
        <v>160000</v>
      </c>
    </row>
    <row r="36" spans="1:7">
      <c r="A36" s="10"/>
      <c r="B36" s="4" t="s">
        <v>44</v>
      </c>
      <c r="C36" s="5"/>
      <c r="D36" s="5"/>
      <c r="E36" s="5"/>
      <c r="F36" s="6"/>
      <c r="G36" s="7">
        <f>SUM(G32:G35)</f>
        <v>340000</v>
      </c>
    </row>
    <row r="37" spans="1:7" ht="9.75" customHeight="1">
      <c r="A37" s="10"/>
      <c r="B37" s="10"/>
      <c r="C37" s="10"/>
      <c r="D37" s="10"/>
      <c r="E37" s="10"/>
      <c r="F37" s="32"/>
      <c r="G37" s="32"/>
    </row>
    <row r="38" spans="1:7" ht="12.75" customHeight="1">
      <c r="A38" s="10"/>
      <c r="B38" s="23" t="s">
        <v>45</v>
      </c>
      <c r="C38" s="33"/>
      <c r="D38" s="33"/>
      <c r="E38" s="33"/>
      <c r="F38" s="9"/>
      <c r="G38" s="9"/>
    </row>
    <row r="39" spans="1:7" ht="12.75" customHeight="1">
      <c r="A39" s="10"/>
      <c r="B39" s="76" t="s">
        <v>23</v>
      </c>
      <c r="C39" s="76" t="s">
        <v>24</v>
      </c>
      <c r="D39" s="76" t="s">
        <v>25</v>
      </c>
      <c r="E39" s="76" t="s">
        <v>26</v>
      </c>
      <c r="F39" s="74" t="s">
        <v>27</v>
      </c>
      <c r="G39" s="76" t="s">
        <v>28</v>
      </c>
    </row>
    <row r="40" spans="1:7" ht="12.75" customHeight="1">
      <c r="A40" s="10"/>
      <c r="B40" s="35" t="s">
        <v>46</v>
      </c>
      <c r="C40" s="36" t="s">
        <v>104</v>
      </c>
      <c r="D40" s="84">
        <v>0.25</v>
      </c>
      <c r="E40" s="36" t="s">
        <v>47</v>
      </c>
      <c r="F40" s="85">
        <v>200000</v>
      </c>
      <c r="G40" s="37">
        <f>D40*F40</f>
        <v>50000</v>
      </c>
    </row>
    <row r="41" spans="1:7">
      <c r="A41" s="10"/>
      <c r="B41" s="35" t="s">
        <v>48</v>
      </c>
      <c r="C41" s="36" t="s">
        <v>104</v>
      </c>
      <c r="D41" s="84">
        <v>0.25</v>
      </c>
      <c r="E41" s="36" t="s">
        <v>31</v>
      </c>
      <c r="F41" s="85">
        <v>160000</v>
      </c>
      <c r="G41" s="37">
        <f t="shared" ref="G41:G42" si="1">D41*F41</f>
        <v>40000</v>
      </c>
    </row>
    <row r="42" spans="1:7" ht="12.75" customHeight="1">
      <c r="A42" s="10"/>
      <c r="B42" s="35" t="s">
        <v>49</v>
      </c>
      <c r="C42" s="36" t="s">
        <v>104</v>
      </c>
      <c r="D42" s="84">
        <v>0.25</v>
      </c>
      <c r="E42" s="36" t="s">
        <v>31</v>
      </c>
      <c r="F42" s="85">
        <v>200000</v>
      </c>
      <c r="G42" s="37">
        <f t="shared" si="1"/>
        <v>50000</v>
      </c>
    </row>
    <row r="43" spans="1:7" ht="13.5" customHeight="1">
      <c r="A43" s="10"/>
      <c r="B43" s="4" t="s">
        <v>50</v>
      </c>
      <c r="C43" s="5"/>
      <c r="D43" s="5"/>
      <c r="E43" s="5"/>
      <c r="F43" s="6"/>
      <c r="G43" s="7">
        <f>SUM(G40:G42)</f>
        <v>140000</v>
      </c>
    </row>
    <row r="44" spans="1:7" ht="12" customHeight="1">
      <c r="A44" s="10"/>
      <c r="B44" s="10"/>
      <c r="C44" s="10"/>
      <c r="D44" s="10"/>
      <c r="E44" s="10"/>
      <c r="F44" s="32"/>
      <c r="G44" s="32"/>
    </row>
    <row r="45" spans="1:7" ht="12" customHeight="1">
      <c r="A45" s="10"/>
      <c r="B45" s="23" t="s">
        <v>51</v>
      </c>
      <c r="C45" s="33"/>
      <c r="D45" s="33"/>
      <c r="E45" s="33"/>
      <c r="F45" s="9"/>
      <c r="G45" s="9"/>
    </row>
    <row r="46" spans="1:7" ht="24" customHeight="1">
      <c r="A46" s="10"/>
      <c r="B46" s="74" t="s">
        <v>52</v>
      </c>
      <c r="C46" s="74" t="s">
        <v>53</v>
      </c>
      <c r="D46" s="74" t="s">
        <v>54</v>
      </c>
      <c r="E46" s="74" t="s">
        <v>26</v>
      </c>
      <c r="F46" s="74" t="s">
        <v>27</v>
      </c>
      <c r="G46" s="74" t="s">
        <v>28</v>
      </c>
    </row>
    <row r="47" spans="1:7">
      <c r="A47" s="10"/>
      <c r="B47" s="38" t="s">
        <v>55</v>
      </c>
      <c r="C47" s="25"/>
      <c r="D47" s="83"/>
      <c r="E47" s="36"/>
      <c r="F47" s="86"/>
      <c r="G47" s="39"/>
    </row>
    <row r="48" spans="1:7" ht="13.5" customHeight="1">
      <c r="A48" s="10"/>
      <c r="B48" s="28" t="s">
        <v>56</v>
      </c>
      <c r="C48" s="25" t="s">
        <v>57</v>
      </c>
      <c r="D48" s="83">
        <v>2</v>
      </c>
      <c r="E48" s="36" t="s">
        <v>31</v>
      </c>
      <c r="F48" s="87">
        <v>12000</v>
      </c>
      <c r="G48" s="40">
        <f>D48*F48</f>
        <v>24000</v>
      </c>
    </row>
    <row r="49" spans="1:7" ht="12" customHeight="1">
      <c r="A49" s="10"/>
      <c r="B49" s="28" t="s">
        <v>58</v>
      </c>
      <c r="C49" s="25" t="s">
        <v>57</v>
      </c>
      <c r="D49" s="83">
        <v>2</v>
      </c>
      <c r="E49" s="26" t="s">
        <v>35</v>
      </c>
      <c r="F49" s="87">
        <v>30000</v>
      </c>
      <c r="G49" s="40">
        <f>D49*F49</f>
        <v>60000</v>
      </c>
    </row>
    <row r="50" spans="1:7" ht="12" customHeight="1">
      <c r="A50" s="10"/>
      <c r="B50" s="38" t="s">
        <v>59</v>
      </c>
      <c r="C50" s="25"/>
      <c r="D50" s="83"/>
      <c r="E50" s="36"/>
      <c r="F50" s="87"/>
      <c r="G50" s="40">
        <f t="shared" ref="G50:G58" si="2">D50*F50</f>
        <v>0</v>
      </c>
    </row>
    <row r="51" spans="1:7" ht="12" customHeight="1">
      <c r="A51" s="10"/>
      <c r="B51" s="41" t="s">
        <v>60</v>
      </c>
      <c r="C51" s="42" t="s">
        <v>61</v>
      </c>
      <c r="D51" s="88">
        <v>1</v>
      </c>
      <c r="E51" s="36" t="s">
        <v>31</v>
      </c>
      <c r="F51" s="89">
        <v>12000</v>
      </c>
      <c r="G51" s="40">
        <f t="shared" si="2"/>
        <v>12000</v>
      </c>
    </row>
    <row r="52" spans="1:7" ht="12" customHeight="1">
      <c r="A52" s="10"/>
      <c r="B52" s="43" t="s">
        <v>62</v>
      </c>
      <c r="C52" s="42"/>
      <c r="D52" s="88"/>
      <c r="E52" s="36"/>
      <c r="F52" s="89"/>
      <c r="G52" s="40">
        <f t="shared" si="2"/>
        <v>0</v>
      </c>
    </row>
    <row r="53" spans="1:7" ht="12" customHeight="1">
      <c r="A53" s="10"/>
      <c r="B53" s="28" t="s">
        <v>63</v>
      </c>
      <c r="C53" s="25" t="s">
        <v>61</v>
      </c>
      <c r="D53" s="83">
        <v>120</v>
      </c>
      <c r="E53" s="36" t="s">
        <v>31</v>
      </c>
      <c r="F53" s="87">
        <v>7000</v>
      </c>
      <c r="G53" s="40">
        <f t="shared" si="2"/>
        <v>840000</v>
      </c>
    </row>
    <row r="54" spans="1:7" ht="12" customHeight="1">
      <c r="A54" s="10"/>
      <c r="B54" s="38" t="s">
        <v>64</v>
      </c>
      <c r="C54" s="25"/>
      <c r="D54" s="83"/>
      <c r="E54" s="36"/>
      <c r="F54" s="87"/>
      <c r="G54" s="40">
        <f t="shared" si="2"/>
        <v>0</v>
      </c>
    </row>
    <row r="55" spans="1:7" ht="12" customHeight="1">
      <c r="A55" s="10"/>
      <c r="B55" s="28" t="s">
        <v>65</v>
      </c>
      <c r="C55" s="25" t="s">
        <v>61</v>
      </c>
      <c r="D55" s="83">
        <v>300</v>
      </c>
      <c r="E55" s="36" t="s">
        <v>66</v>
      </c>
      <c r="F55" s="87">
        <v>550</v>
      </c>
      <c r="G55" s="40">
        <f t="shared" si="2"/>
        <v>165000</v>
      </c>
    </row>
    <row r="56" spans="1:7" ht="12.75" customHeight="1">
      <c r="A56" s="10"/>
      <c r="B56" s="28" t="s">
        <v>67</v>
      </c>
      <c r="C56" s="25" t="s">
        <v>61</v>
      </c>
      <c r="D56" s="83">
        <v>150</v>
      </c>
      <c r="E56" s="36" t="s">
        <v>66</v>
      </c>
      <c r="F56" s="87">
        <v>420</v>
      </c>
      <c r="G56" s="40">
        <f t="shared" si="2"/>
        <v>63000</v>
      </c>
    </row>
    <row r="57" spans="1:7" ht="12" customHeight="1">
      <c r="A57" s="10"/>
      <c r="B57" s="38" t="s">
        <v>68</v>
      </c>
      <c r="C57" s="25"/>
      <c r="D57" s="83"/>
      <c r="E57" s="26"/>
      <c r="F57" s="87"/>
      <c r="G57" s="40">
        <f t="shared" si="2"/>
        <v>0</v>
      </c>
    </row>
    <row r="58" spans="1:7" ht="12" customHeight="1">
      <c r="A58" s="10"/>
      <c r="B58" s="28" t="s">
        <v>69</v>
      </c>
      <c r="C58" s="25" t="s">
        <v>70</v>
      </c>
      <c r="D58" s="83">
        <v>220</v>
      </c>
      <c r="E58" s="26" t="s">
        <v>17</v>
      </c>
      <c r="F58" s="87">
        <v>140</v>
      </c>
      <c r="G58" s="40">
        <f t="shared" si="2"/>
        <v>30800</v>
      </c>
    </row>
    <row r="59" spans="1:7" ht="12" customHeight="1">
      <c r="A59" s="10"/>
      <c r="B59" s="4" t="s">
        <v>71</v>
      </c>
      <c r="C59" s="5"/>
      <c r="D59" s="5"/>
      <c r="E59" s="5"/>
      <c r="F59" s="6"/>
      <c r="G59" s="7">
        <f>SUM(G47:G58)</f>
        <v>1194800</v>
      </c>
    </row>
    <row r="60" spans="1:7" ht="12" customHeight="1">
      <c r="A60" s="10"/>
      <c r="B60" s="10"/>
      <c r="C60" s="10"/>
      <c r="D60" s="10"/>
      <c r="E60" s="44"/>
      <c r="F60" s="32"/>
      <c r="G60" s="32"/>
    </row>
    <row r="61" spans="1:7" ht="12" customHeight="1">
      <c r="A61" s="10"/>
      <c r="B61" s="23" t="s">
        <v>68</v>
      </c>
      <c r="C61" s="33"/>
      <c r="D61" s="33"/>
      <c r="E61" s="33"/>
      <c r="F61" s="9"/>
      <c r="G61" s="9"/>
    </row>
    <row r="62" spans="1:7" ht="12.75" customHeight="1">
      <c r="A62" s="10"/>
      <c r="B62" s="76" t="s">
        <v>72</v>
      </c>
      <c r="C62" s="74" t="s">
        <v>53</v>
      </c>
      <c r="D62" s="74" t="s">
        <v>54</v>
      </c>
      <c r="E62" s="76" t="s">
        <v>26</v>
      </c>
      <c r="F62" s="74" t="s">
        <v>27</v>
      </c>
      <c r="G62" s="76" t="s">
        <v>28</v>
      </c>
    </row>
    <row r="63" spans="1:7" ht="12" customHeight="1">
      <c r="A63" s="10"/>
      <c r="B63" s="45" t="s">
        <v>73</v>
      </c>
      <c r="C63" s="31" t="s">
        <v>53</v>
      </c>
      <c r="D63" s="90">
        <v>200</v>
      </c>
      <c r="E63" s="31" t="s">
        <v>74</v>
      </c>
      <c r="F63" s="46">
        <v>140</v>
      </c>
      <c r="G63" s="46">
        <f>+D63*F63</f>
        <v>28000</v>
      </c>
    </row>
    <row r="64" spans="1:7" ht="12" customHeight="1">
      <c r="A64" s="10"/>
      <c r="B64" s="4" t="s">
        <v>75</v>
      </c>
      <c r="C64" s="5"/>
      <c r="D64" s="5"/>
      <c r="E64" s="5"/>
      <c r="F64" s="6"/>
      <c r="G64" s="7">
        <f>SUM(G63)</f>
        <v>28000</v>
      </c>
    </row>
    <row r="65" spans="1:7" ht="12" customHeight="1">
      <c r="A65" s="10"/>
      <c r="B65" s="10"/>
      <c r="C65" s="10"/>
      <c r="D65" s="10"/>
      <c r="E65" s="10"/>
      <c r="F65" s="32"/>
      <c r="G65" s="32"/>
    </row>
    <row r="66" spans="1:7" ht="12.75" customHeight="1">
      <c r="A66" s="10"/>
      <c r="B66" s="23" t="s">
        <v>76</v>
      </c>
      <c r="C66" s="48"/>
      <c r="D66" s="48"/>
      <c r="E66" s="48"/>
      <c r="F66" s="48"/>
      <c r="G66" s="77">
        <f>G28+G43+G59+G64+G36</f>
        <v>2922800</v>
      </c>
    </row>
    <row r="67" spans="1:7" ht="15.6" customHeight="1">
      <c r="A67" s="10"/>
      <c r="B67" s="78" t="s">
        <v>77</v>
      </c>
      <c r="C67" s="47"/>
      <c r="D67" s="47"/>
      <c r="E67" s="47"/>
      <c r="F67" s="47"/>
      <c r="G67" s="79">
        <f>G66*0.05</f>
        <v>146140</v>
      </c>
    </row>
    <row r="68" spans="1:7" ht="11.25" customHeight="1">
      <c r="B68" s="23" t="s">
        <v>78</v>
      </c>
      <c r="C68" s="48"/>
      <c r="D68" s="48"/>
      <c r="E68" s="48"/>
      <c r="F68" s="48"/>
      <c r="G68" s="77">
        <f>G67+G66</f>
        <v>3068940</v>
      </c>
    </row>
    <row r="69" spans="1:7" ht="11.25" customHeight="1">
      <c r="B69" s="78" t="s">
        <v>79</v>
      </c>
      <c r="C69" s="47"/>
      <c r="D69" s="47"/>
      <c r="E69" s="47"/>
      <c r="F69" s="47"/>
      <c r="G69" s="79">
        <f>G12</f>
        <v>5666666.666666666</v>
      </c>
    </row>
    <row r="70" spans="1:7" ht="11.25" customHeight="1">
      <c r="B70" s="23" t="s">
        <v>80</v>
      </c>
      <c r="C70" s="48"/>
      <c r="D70" s="48"/>
      <c r="E70" s="48"/>
      <c r="F70" s="48"/>
      <c r="G70" s="77">
        <f>G69-G68</f>
        <v>2597726.666666666</v>
      </c>
    </row>
    <row r="71" spans="1:7" ht="11.25" customHeight="1">
      <c r="B71" s="8" t="s">
        <v>102</v>
      </c>
      <c r="C71" s="49"/>
      <c r="D71" s="49"/>
      <c r="E71" s="49"/>
      <c r="F71" s="49"/>
      <c r="G71" s="50"/>
    </row>
    <row r="72" spans="1:7" ht="11.25" customHeight="1">
      <c r="B72" s="9"/>
      <c r="C72" s="49"/>
      <c r="D72" s="49"/>
      <c r="E72" s="49"/>
      <c r="F72" s="49"/>
      <c r="G72" s="50"/>
    </row>
    <row r="73" spans="1:7" ht="11.25" customHeight="1">
      <c r="B73" s="51" t="s">
        <v>103</v>
      </c>
      <c r="C73" s="10"/>
      <c r="D73" s="10"/>
      <c r="E73" s="10"/>
      <c r="F73" s="10"/>
      <c r="G73" s="50"/>
    </row>
    <row r="74" spans="1:7" ht="11.25" customHeight="1">
      <c r="B74" s="52" t="s">
        <v>81</v>
      </c>
      <c r="C74" s="53"/>
      <c r="D74" s="53"/>
      <c r="E74" s="53"/>
      <c r="F74" s="53"/>
      <c r="G74" s="54"/>
    </row>
    <row r="75" spans="1:7" ht="11.25" customHeight="1">
      <c r="B75" s="55" t="s">
        <v>82</v>
      </c>
      <c r="C75" s="10"/>
      <c r="D75" s="10"/>
      <c r="E75" s="10"/>
      <c r="F75" s="32"/>
      <c r="G75" s="56"/>
    </row>
    <row r="76" spans="1:7" ht="11.25" customHeight="1">
      <c r="B76" s="55" t="s">
        <v>83</v>
      </c>
      <c r="C76" s="10"/>
      <c r="D76" s="10"/>
      <c r="E76" s="10"/>
      <c r="F76" s="10"/>
      <c r="G76" s="56"/>
    </row>
    <row r="77" spans="1:7" ht="11.25" customHeight="1">
      <c r="B77" s="55" t="s">
        <v>84</v>
      </c>
      <c r="C77" s="10"/>
      <c r="D77" s="10"/>
      <c r="E77" s="10"/>
      <c r="F77" s="10"/>
      <c r="G77" s="56"/>
    </row>
    <row r="78" spans="1:7" ht="11.25" customHeight="1">
      <c r="B78" s="55" t="s">
        <v>85</v>
      </c>
      <c r="C78" s="10"/>
      <c r="D78" s="10"/>
      <c r="E78" s="10"/>
      <c r="F78" s="10"/>
      <c r="G78" s="56"/>
    </row>
    <row r="79" spans="1:7" ht="11.25" customHeight="1">
      <c r="B79" s="57" t="s">
        <v>86</v>
      </c>
      <c r="C79" s="58"/>
      <c r="D79" s="58"/>
      <c r="E79" s="58"/>
      <c r="F79" s="58"/>
      <c r="G79" s="59"/>
    </row>
    <row r="80" spans="1:7" ht="11.25" customHeight="1">
      <c r="B80" s="9"/>
      <c r="C80" s="10"/>
      <c r="D80" s="10"/>
      <c r="E80" s="10"/>
      <c r="F80" s="10"/>
      <c r="G80" s="50"/>
    </row>
    <row r="81" spans="2:7" ht="11.25" customHeight="1">
      <c r="B81" s="94" t="s">
        <v>87</v>
      </c>
      <c r="C81" s="94"/>
      <c r="D81" s="60"/>
      <c r="E81" s="10"/>
      <c r="F81" s="10"/>
      <c r="G81" s="50"/>
    </row>
    <row r="82" spans="2:7" ht="11.25" customHeight="1">
      <c r="B82" s="61" t="s">
        <v>72</v>
      </c>
      <c r="C82" s="61" t="s">
        <v>88</v>
      </c>
      <c r="D82" s="62" t="s">
        <v>89</v>
      </c>
      <c r="E82" s="10"/>
      <c r="F82" s="10"/>
      <c r="G82" s="50"/>
    </row>
    <row r="83" spans="2:7" ht="11.25" customHeight="1">
      <c r="B83" s="63" t="s">
        <v>90</v>
      </c>
      <c r="C83" s="64">
        <f>+G28</f>
        <v>1220000</v>
      </c>
      <c r="D83" s="65">
        <f>(C83/C89)</f>
        <v>0.39753139520485903</v>
      </c>
      <c r="E83" s="10"/>
      <c r="F83" s="10"/>
      <c r="G83" s="50"/>
    </row>
    <row r="84" spans="2:7" ht="11.25" customHeight="1">
      <c r="B84" s="63" t="s">
        <v>91</v>
      </c>
      <c r="C84" s="66">
        <f>+G36</f>
        <v>340000</v>
      </c>
      <c r="D84" s="65">
        <f>+C84/C89</f>
        <v>0.11078743800791152</v>
      </c>
      <c r="E84" s="10"/>
      <c r="F84" s="10"/>
      <c r="G84" s="50"/>
    </row>
    <row r="85" spans="2:7" ht="11.25" customHeight="1">
      <c r="B85" s="63" t="s">
        <v>92</v>
      </c>
      <c r="C85" s="64">
        <f>+G43</f>
        <v>140000</v>
      </c>
      <c r="D85" s="65">
        <f>(C85/C89)</f>
        <v>4.5618356826787096E-2</v>
      </c>
      <c r="E85" s="10"/>
      <c r="F85" s="10"/>
      <c r="G85" s="50"/>
    </row>
    <row r="86" spans="2:7" ht="11.25" customHeight="1">
      <c r="B86" s="63" t="s">
        <v>52</v>
      </c>
      <c r="C86" s="64">
        <f>+G59</f>
        <v>1194800</v>
      </c>
      <c r="D86" s="65">
        <f>(C86/C89)</f>
        <v>0.38932009097603731</v>
      </c>
      <c r="E86" s="10"/>
      <c r="F86" s="10"/>
      <c r="G86" s="50"/>
    </row>
    <row r="87" spans="2:7" ht="11.25" customHeight="1">
      <c r="B87" s="63" t="s">
        <v>93</v>
      </c>
      <c r="C87" s="67">
        <f>+G64</f>
        <v>28000</v>
      </c>
      <c r="D87" s="65">
        <f>(C87/C89)</f>
        <v>9.1236713653574195E-3</v>
      </c>
      <c r="E87" s="49"/>
      <c r="F87" s="49"/>
      <c r="G87" s="50"/>
    </row>
    <row r="88" spans="2:7" ht="11.25" customHeight="1">
      <c r="B88" s="63" t="s">
        <v>94</v>
      </c>
      <c r="C88" s="67">
        <f>+G67</f>
        <v>146140</v>
      </c>
      <c r="D88" s="65">
        <f>(C88/C89)</f>
        <v>4.7619047619047616E-2</v>
      </c>
      <c r="E88" s="49"/>
      <c r="F88" s="49"/>
      <c r="G88" s="50"/>
    </row>
    <row r="89" spans="2:7" ht="11.25" customHeight="1">
      <c r="B89" s="61" t="s">
        <v>95</v>
      </c>
      <c r="C89" s="68">
        <f>SUM(C83:C88)</f>
        <v>3068940</v>
      </c>
      <c r="D89" s="69">
        <f>SUM(D83:D88)</f>
        <v>1</v>
      </c>
      <c r="E89" s="49"/>
      <c r="F89" s="49"/>
      <c r="G89" s="50"/>
    </row>
    <row r="90" spans="2:7" ht="11.25" customHeight="1">
      <c r="B90" s="9"/>
      <c r="C90" s="49"/>
      <c r="D90" s="49"/>
      <c r="E90" s="49"/>
      <c r="F90" s="49"/>
      <c r="G90" s="50"/>
    </row>
    <row r="91" spans="2:7" ht="11.25" customHeight="1">
      <c r="B91" s="9"/>
      <c r="C91" s="49"/>
      <c r="D91" s="49"/>
      <c r="E91" s="49"/>
      <c r="F91" s="49"/>
      <c r="G91" s="50"/>
    </row>
    <row r="92" spans="2:7" ht="11.25" customHeight="1">
      <c r="B92" s="70"/>
      <c r="C92" s="71" t="s">
        <v>97</v>
      </c>
      <c r="D92" s="70"/>
      <c r="E92" s="70"/>
      <c r="F92" s="49"/>
      <c r="G92" s="50"/>
    </row>
    <row r="93" spans="2:7" ht="11.25" customHeight="1">
      <c r="B93" s="61" t="s">
        <v>100</v>
      </c>
      <c r="C93" s="72">
        <v>250</v>
      </c>
      <c r="D93" s="72">
        <v>333</v>
      </c>
      <c r="E93" s="72">
        <v>400</v>
      </c>
      <c r="F93" s="49"/>
      <c r="G93" s="50"/>
    </row>
    <row r="94" spans="2:7" ht="11.25" customHeight="1">
      <c r="B94" s="61" t="s">
        <v>101</v>
      </c>
      <c r="C94" s="68">
        <f>(G68/C93)</f>
        <v>12275.76</v>
      </c>
      <c r="D94" s="68">
        <f>(G68/D93)</f>
        <v>9216.0360360360355</v>
      </c>
      <c r="E94" s="68">
        <f>(G68/E93)</f>
        <v>7672.35</v>
      </c>
      <c r="F94" s="49"/>
      <c r="G94" s="50"/>
    </row>
    <row r="95" spans="2:7" ht="11.25" customHeight="1">
      <c r="B95" s="73" t="s">
        <v>96</v>
      </c>
      <c r="C95" s="10"/>
      <c r="D95" s="10"/>
      <c r="E95" s="10"/>
      <c r="F95" s="10"/>
      <c r="G95" s="10"/>
    </row>
  </sheetData>
  <mergeCells count="8">
    <mergeCell ref="E15:F15"/>
    <mergeCell ref="B17:G17"/>
    <mergeCell ref="B81:C81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80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VERDE</vt:lpstr>
      <vt:lpstr>'POROTO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2022-05-13T14:49:10Z</cp:lastPrinted>
  <dcterms:created xsi:type="dcterms:W3CDTF">2020-11-27T12:49:26Z</dcterms:created>
  <dcterms:modified xsi:type="dcterms:W3CDTF">2022-06-22T12:56:53Z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