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410" windowHeight="72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0" i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C24" i="1" l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C104" i="1" s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<sst xmlns="http://schemas.openxmlformats.org/spreadsheetml/2006/main" count="208" uniqueCount="144">
  <si>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</si>
  <si>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</si>
  <si>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</si>
  <si>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</si>
  <si>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</si>
  <si>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</si>
  <si>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</si>
  <si>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</si>
  <si>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</si>
  <si>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</si>
  <si>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</si>
  <si>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</si>
  <si>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</si>
  <si>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</si>
  <si>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</si>
  <si>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</si>
  <si>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</si>
  <si>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</si>
  <si>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</si>
  <si>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</si>
  <si>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</si>
  <si>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</si>
  <si>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</si>
  <si>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</si>
  <si>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</si>
  <si>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 </t>
  </si>
  <si>
    <t>Subtotal Jornadas Hombre</t>
  </si>
  <si>
    <t>JORNADAS ANIMAL</t>
  </si>
  <si>
    <t>Subtotal Jornadas Animal</t>
  </si>
  <si>
    <t>MAQUINARIA</t>
  </si>
  <si>
    <t xml:space="preserve">  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</si>
  <si>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</si>
  <si>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</si>
  <si>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</si>
  <si>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</si>
  <si>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</si>
  <si>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</si>
  <si>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</si>
  <si>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</si>
  <si>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</si>
  <si>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</si>
  <si>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</si>
  <si>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</si>
  <si>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</si>
  <si>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</si>
  <si>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</si>
  <si>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</si>
  <si>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</si>
  <si>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</si>
  <si>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</si>
  <si>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</si>
  <si>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</si>
  <si>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</si>
  <si>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</si>
  <si>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</si>
  <si>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</si>
  <si>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</si>
  <si>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</si>
  <si>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</si>
  <si>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</si>
  <si>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 (Kg/hà)</t>
  </si>
  <si>
    <t>(*): Este valor representa el valor mìnimo de venta del producto</t>
  </si>
  <si>
    <t>JM</t>
  </si>
  <si>
    <t>RENDIMIENTO (kg/ha)</t>
  </si>
  <si>
    <t>PRECIO ESPERADO ($/kg)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</si>
  <si>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</si>
  <si>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NEGRA DE LA CRUZ</t>
  </si>
  <si>
    <t>AGO-FEB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</si>
  <si>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</si>
  <si>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</si>
  <si>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COSECHA Y CARGA</t>
  </si>
  <si>
    <t>LIMPIEZA Y DESINFECCIÓN</t>
  </si>
  <si>
    <t>REPARACIÓN Y MANTENIMIENTO</t>
  </si>
  <si>
    <t>SERVICIOS BÁSICOS LUZ, AGUA Y GAS</t>
  </si>
  <si>
    <t>FERT-RIEGO Y REVISIÓN DE GOTERO</t>
  </si>
  <si>
    <t>PODA DE INVIERNO</t>
  </si>
  <si>
    <t>APLICACIÓN DE PESTICIDAS</t>
  </si>
  <si>
    <t xml:space="preserve">CONTROL DE MALEZAS  </t>
  </si>
  <si>
    <t>SEPTIEMBRE-MARZO</t>
  </si>
  <si>
    <t>JUNIO-JULIO</t>
  </si>
  <si>
    <t>MARZO-ENERO</t>
  </si>
  <si>
    <t>AGOSTO-ABRIL</t>
  </si>
  <si>
    <t>AGOSTO-SEPTIEMBRE</t>
  </si>
  <si>
    <t>OCTUBRE-NOVIEMBRE</t>
  </si>
  <si>
    <t>FEBRERO-MARZO</t>
  </si>
  <si>
    <t>SACAR RAMILLAS</t>
  </si>
  <si>
    <t>RASTRAJE</t>
  </si>
  <si>
    <t>MELGADURA</t>
  </si>
  <si>
    <t>ANUAL</t>
  </si>
  <si>
    <t>MAYO</t>
  </si>
  <si>
    <t xml:space="preserve">FERTILIZANTE </t>
  </si>
  <si>
    <t>MEZCLA FRUTERA (NPK)</t>
  </si>
  <si>
    <t>UREA</t>
  </si>
  <si>
    <t>SULFATO DE ZINC</t>
  </si>
  <si>
    <t>NITRATO CALCIO</t>
  </si>
  <si>
    <t>NITRATO POTASIO</t>
  </si>
  <si>
    <t>ACIDO FOSFÓRICO</t>
  </si>
  <si>
    <t>FUNGICIDAS:</t>
  </si>
  <si>
    <t>ALIETTE</t>
  </si>
  <si>
    <t>RIDOMIL GOLD 480 SL</t>
  </si>
  <si>
    <t>PODEXAL</t>
  </si>
  <si>
    <t>INSECTICIDAS:</t>
  </si>
  <si>
    <t>ACEITE CITROLIV MISCIBLE</t>
  </si>
  <si>
    <t>LORSBAN 4E</t>
  </si>
  <si>
    <t>KARATE CON TECNOLOGÍA ZEON</t>
  </si>
  <si>
    <t>ACTARA 25 WG</t>
  </si>
  <si>
    <t>HERBICIDAS:</t>
  </si>
  <si>
    <t>ROUNDUP FULL</t>
  </si>
  <si>
    <t>FARMON</t>
  </si>
  <si>
    <t>ACARICIDAS:</t>
  </si>
  <si>
    <t>ABAMITE ME</t>
  </si>
  <si>
    <t>VERTIMEC 018 EC</t>
  </si>
  <si>
    <t>FERTILIZANTES FOLIARES:</t>
  </si>
  <si>
    <t>SOLUBOR</t>
  </si>
  <si>
    <t>FRUTALIV</t>
  </si>
  <si>
    <t>FOSFIMAX 40 20</t>
  </si>
  <si>
    <t>BASFOLIAR ZN</t>
  </si>
  <si>
    <t>NITROFOSKA</t>
  </si>
  <si>
    <t>KG</t>
  </si>
  <si>
    <t>JULIO-OCTUBRE</t>
  </si>
  <si>
    <t>SEPTIEMBRE-ABRIL</t>
  </si>
  <si>
    <t>JUNIO-ENERO</t>
  </si>
  <si>
    <t>AGOSTO-OCTUBRE</t>
  </si>
  <si>
    <t>AGOSTO-NOVIEMBRE</t>
  </si>
  <si>
    <t>ENERO-ABRIL</t>
  </si>
  <si>
    <t>OCTUBRE</t>
  </si>
  <si>
    <t>SEPRIEMBRE-MARZO</t>
  </si>
  <si>
    <t>MAYO-FEBRERO</t>
  </si>
  <si>
    <t>MAYO-DICIEMBRE</t>
  </si>
  <si>
    <t>AGOSTO-DICIEMBRE</t>
  </si>
  <si>
    <t>SEPTIEMBRE-NOVIEMBRE</t>
  </si>
  <si>
    <t>SEPTIEMBRE-FEBRERO</t>
  </si>
  <si>
    <t>SEPTIEMBRE- ABRIL</t>
  </si>
  <si>
    <t>OCTUBRE-ENERO</t>
  </si>
  <si>
    <t>LT</t>
  </si>
  <si>
    <t>COLMENAS</t>
  </si>
  <si>
    <t xml:space="preserve">UN  </t>
  </si>
  <si>
    <t>OCT-NOV</t>
  </si>
  <si>
    <t>Costo unitario ($/kg) (*)</t>
  </si>
  <si>
    <t>ESCENARIOS COSTO UNITARIO  ($/kg)</t>
  </si>
  <si>
    <t>JUNIO-2022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</si>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</sst>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5" fillId="0" borderId="0" xfId="0" applyNumberFormat="1" applyFont="1"/>
    <xf numFmtId="0" fontId="15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3" fillId="0" borderId="10" xfId="1" applyNumberFormat="1" applyFont="1" applyBorder="1" applyAlignment="1">
      <alignment horizontal="right" vertic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9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7</xdr:col>
      <xdr:colOff>108457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7078267" cy="1161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87" zoomScaleNormal="87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3" t="s">
        <v>63</v>
      </c>
      <c r="F9" s="114"/>
      <c r="G9" s="44">
        <v>11000</v>
      </c>
    </row>
    <row r="10" spans="1:7" ht="18" customHeight="1" x14ac:dyDescent="0.25">
      <c r="A10" s="13"/>
      <c r="B10" s="41" t="s">
        <v>2</v>
      </c>
      <c r="C10" s="42" t="s">
        <v>66</v>
      </c>
      <c r="D10" s="16"/>
      <c r="E10" s="115" t="s">
        <v>3</v>
      </c>
      <c r="F10" s="116"/>
      <c r="G10" s="40" t="s">
        <v>67</v>
      </c>
    </row>
    <row r="11" spans="1:7" ht="18" customHeight="1" x14ac:dyDescent="0.25">
      <c r="A11" s="13"/>
      <c r="B11" s="41" t="s">
        <v>4</v>
      </c>
      <c r="C11" s="40" t="s">
        <v>5</v>
      </c>
      <c r="D11" s="16"/>
      <c r="E11" s="115" t="s">
        <v>64</v>
      </c>
      <c r="F11" s="116"/>
      <c r="G11" s="45">
        <v>1200</v>
      </c>
    </row>
    <row r="12" spans="1:7" ht="11.25" customHeight="1" x14ac:dyDescent="0.25">
      <c r="A12" s="13"/>
      <c r="B12" s="41" t="s">
        <v>6</v>
      </c>
      <c r="C12" s="43" t="s">
        <v>141</v>
      </c>
      <c r="D12" s="16"/>
      <c r="E12" s="46" t="s">
        <v>7</v>
      </c>
      <c r="F12" s="47"/>
      <c r="G12" s="48">
        <f>G9*G11</f>
        <v>13200000</v>
      </c>
    </row>
    <row r="13" spans="1:7" ht="11.25" customHeight="1" x14ac:dyDescent="0.25">
      <c r="A13" s="13"/>
      <c r="B13" s="41" t="s">
        <v>8</v>
      </c>
      <c r="C13" s="127" t="s">
        <v>142</v>
      </c>
      <c r="D13" s="16"/>
      <c r="E13" s="115" t="s">
        <v>9</v>
      </c>
      <c r="F13" s="116"/>
      <c r="G13" s="40" t="s">
        <v>10</v>
      </c>
    </row>
    <row r="14" spans="1:7" ht="13.5" customHeight="1" x14ac:dyDescent="0.25">
      <c r="A14" s="13"/>
      <c r="B14" s="41" t="s">
        <v>11</v>
      </c>
      <c r="C14" s="127" t="s">
        <v>143</v>
      </c>
      <c r="D14" s="16"/>
      <c r="E14" s="115" t="s">
        <v>12</v>
      </c>
      <c r="F14" s="116"/>
      <c r="G14" s="40" t="s">
        <v>67</v>
      </c>
    </row>
    <row r="15" spans="1:7" ht="18" customHeight="1" x14ac:dyDescent="0.25">
      <c r="A15" s="13"/>
      <c r="B15" s="41" t="s">
        <v>13</v>
      </c>
      <c r="C15" s="112" t="s">
        <v>140</v>
      </c>
      <c r="D15" s="16"/>
      <c r="E15" s="117" t="s">
        <v>14</v>
      </c>
      <c r="F15" s="118"/>
      <c r="G15" s="43" t="s">
        <v>15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9" t="s">
        <v>16</v>
      </c>
      <c r="C17" s="120"/>
      <c r="D17" s="120"/>
      <c r="E17" s="120"/>
      <c r="F17" s="120"/>
      <c r="G17" s="121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17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18</v>
      </c>
      <c r="C20" s="50" t="s">
        <v>19</v>
      </c>
      <c r="D20" s="50" t="s">
        <v>20</v>
      </c>
      <c r="E20" s="50" t="s">
        <v>21</v>
      </c>
      <c r="F20" s="50" t="s">
        <v>22</v>
      </c>
      <c r="G20" s="50" t="s">
        <v>23</v>
      </c>
    </row>
    <row r="21" spans="1:7" ht="12.75" customHeight="1" x14ac:dyDescent="0.25">
      <c r="A21" s="13"/>
      <c r="B21" s="51" t="s">
        <v>71</v>
      </c>
      <c r="C21" s="53" t="s">
        <v>24</v>
      </c>
      <c r="D21" s="54">
        <f>[1]palto!G22</f>
        <v>30</v>
      </c>
      <c r="E21" s="53" t="s">
        <v>78</v>
      </c>
      <c r="F21" s="55">
        <v>30000</v>
      </c>
      <c r="G21" s="55">
        <f>D21*F21</f>
        <v>900000</v>
      </c>
    </row>
    <row r="22" spans="1:7" ht="12.75" customHeight="1" x14ac:dyDescent="0.25">
      <c r="A22" s="13"/>
      <c r="B22" s="51" t="s">
        <v>72</v>
      </c>
      <c r="C22" s="53" t="str">
        <f>[1]palto!H22</f>
        <v>JH</v>
      </c>
      <c r="D22" s="54">
        <v>10</v>
      </c>
      <c r="E22" s="53" t="s">
        <v>79</v>
      </c>
      <c r="F22" s="55">
        <v>30000</v>
      </c>
      <c r="G22" s="55">
        <f t="shared" ref="G22:G27" si="0">D22*F22</f>
        <v>300000</v>
      </c>
    </row>
    <row r="23" spans="1:7" ht="12.75" customHeight="1" x14ac:dyDescent="0.25">
      <c r="A23" s="13"/>
      <c r="B23" s="51" t="s">
        <v>73</v>
      </c>
      <c r="C23" s="53" t="s">
        <v>24</v>
      </c>
      <c r="D23" s="56">
        <f>[1]palto!G24</f>
        <v>6</v>
      </c>
      <c r="E23" s="53" t="s">
        <v>80</v>
      </c>
      <c r="F23" s="55">
        <v>30000</v>
      </c>
      <c r="G23" s="55">
        <f t="shared" si="0"/>
        <v>180000</v>
      </c>
    </row>
    <row r="24" spans="1:7" ht="12.75" customHeight="1" x14ac:dyDescent="0.25">
      <c r="A24" s="13"/>
      <c r="B24" s="51" t="s">
        <v>74</v>
      </c>
      <c r="C24" s="53" t="str">
        <f>[1]palto!H24</f>
        <v>JH</v>
      </c>
      <c r="D24" s="54">
        <f>[1]palto!G25</f>
        <v>5</v>
      </c>
      <c r="E24" s="53" t="s">
        <v>81</v>
      </c>
      <c r="F24" s="55">
        <v>30000</v>
      </c>
      <c r="G24" s="55">
        <f t="shared" si="0"/>
        <v>150000</v>
      </c>
    </row>
    <row r="25" spans="1:7" ht="12.75" customHeight="1" x14ac:dyDescent="0.25">
      <c r="A25" s="13"/>
      <c r="B25" s="51" t="s">
        <v>75</v>
      </c>
      <c r="C25" s="53" t="str">
        <f>[1]palto!H25</f>
        <v>JH</v>
      </c>
      <c r="D25" s="54">
        <f>[1]palto!G26</f>
        <v>5</v>
      </c>
      <c r="E25" s="53" t="s">
        <v>82</v>
      </c>
      <c r="F25" s="55">
        <v>30000</v>
      </c>
      <c r="G25" s="55">
        <f t="shared" si="0"/>
        <v>150000</v>
      </c>
    </row>
    <row r="26" spans="1:7" ht="12.75" customHeight="1" x14ac:dyDescent="0.25">
      <c r="A26" s="13"/>
      <c r="B26" s="51" t="s">
        <v>76</v>
      </c>
      <c r="C26" s="53" t="str">
        <f>[1]palto!H26</f>
        <v>JH</v>
      </c>
      <c r="D26" s="56">
        <f>[1]palto!G27</f>
        <v>4</v>
      </c>
      <c r="E26" s="53" t="s">
        <v>83</v>
      </c>
      <c r="F26" s="55">
        <v>30000</v>
      </c>
      <c r="G26" s="55">
        <f t="shared" si="0"/>
        <v>120000</v>
      </c>
    </row>
    <row r="27" spans="1:7" ht="12.75" customHeight="1" x14ac:dyDescent="0.25">
      <c r="A27" s="13"/>
      <c r="B27" s="51" t="s">
        <v>77</v>
      </c>
      <c r="C27" s="53" t="s">
        <v>24</v>
      </c>
      <c r="D27" s="54">
        <v>45</v>
      </c>
      <c r="E27" s="53" t="s">
        <v>84</v>
      </c>
      <c r="F27" s="55">
        <v>30000</v>
      </c>
      <c r="G27" s="55">
        <f t="shared" si="0"/>
        <v>1350000</v>
      </c>
    </row>
    <row r="28" spans="1:7" ht="12.75" customHeight="1" x14ac:dyDescent="0.25">
      <c r="A28" s="13"/>
      <c r="B28" s="125" t="s">
        <v>26</v>
      </c>
      <c r="C28" s="126"/>
      <c r="D28" s="57">
        <v>0</v>
      </c>
      <c r="E28" s="57"/>
      <c r="F28" s="58"/>
      <c r="G28" s="60">
        <f>SUM(G21:G27)</f>
        <v>3150000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25</v>
      </c>
    </row>
    <row r="30" spans="1:7" ht="15.75" customHeight="1" x14ac:dyDescent="0.25">
      <c r="A30" s="13"/>
      <c r="B30" s="49" t="s">
        <v>27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18</v>
      </c>
      <c r="C31" s="50" t="s">
        <v>19</v>
      </c>
      <c r="D31" s="50" t="s">
        <v>20</v>
      </c>
      <c r="E31" s="61" t="s">
        <v>25</v>
      </c>
      <c r="F31" s="50" t="s">
        <v>22</v>
      </c>
      <c r="G31" s="61" t="s">
        <v>23</v>
      </c>
    </row>
    <row r="32" spans="1:7" ht="12.75" customHeight="1" x14ac:dyDescent="0.25">
      <c r="A32" s="13"/>
      <c r="B32" s="62" t="s">
        <v>68</v>
      </c>
      <c r="C32" s="63" t="s">
        <v>25</v>
      </c>
      <c r="D32" s="63" t="s">
        <v>25</v>
      </c>
      <c r="E32" s="63" t="s">
        <v>25</v>
      </c>
      <c r="F32" s="64" t="s">
        <v>25</v>
      </c>
      <c r="G32" s="65"/>
    </row>
    <row r="33" spans="1:8" ht="12.75" customHeight="1" x14ac:dyDescent="0.25">
      <c r="A33" s="13"/>
      <c r="B33" s="52" t="s">
        <v>28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29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18</v>
      </c>
      <c r="C36" s="61" t="s">
        <v>19</v>
      </c>
      <c r="D36" s="61" t="s">
        <v>20</v>
      </c>
      <c r="E36" s="61" t="s">
        <v>21</v>
      </c>
      <c r="F36" s="50" t="s">
        <v>22</v>
      </c>
      <c r="G36" s="61" t="s">
        <v>23</v>
      </c>
    </row>
    <row r="37" spans="1:8" ht="12" customHeight="1" x14ac:dyDescent="0.25">
      <c r="A37" s="13"/>
      <c r="B37" s="51" t="s">
        <v>76</v>
      </c>
      <c r="C37" s="53" t="s">
        <v>62</v>
      </c>
      <c r="D37" s="54">
        <v>4</v>
      </c>
      <c r="E37" s="53" t="s">
        <v>88</v>
      </c>
      <c r="F37" s="55">
        <v>195000</v>
      </c>
      <c r="G37" s="55">
        <f>D37*F37</f>
        <v>780000</v>
      </c>
    </row>
    <row r="38" spans="1:8" ht="12" customHeight="1" x14ac:dyDescent="0.25">
      <c r="A38" s="13"/>
      <c r="B38" s="51" t="s">
        <v>85</v>
      </c>
      <c r="C38" s="53" t="s">
        <v>62</v>
      </c>
      <c r="D38" s="54">
        <v>0.3</v>
      </c>
      <c r="E38" s="53" t="s">
        <v>88</v>
      </c>
      <c r="F38" s="55">
        <v>195000</v>
      </c>
      <c r="G38" s="55">
        <f t="shared" ref="G38:G41" si="1">D38*F38</f>
        <v>58500</v>
      </c>
    </row>
    <row r="39" spans="1:8" ht="12" customHeight="1" x14ac:dyDescent="0.25">
      <c r="A39" s="13"/>
      <c r="B39" s="51" t="s">
        <v>86</v>
      </c>
      <c r="C39" s="53" t="s">
        <v>62</v>
      </c>
      <c r="D39" s="54">
        <v>0.4</v>
      </c>
      <c r="E39" s="53" t="s">
        <v>89</v>
      </c>
      <c r="F39" s="55">
        <v>195000</v>
      </c>
      <c r="G39" s="55">
        <f t="shared" si="1"/>
        <v>78000</v>
      </c>
    </row>
    <row r="40" spans="1:8" ht="12" customHeight="1" x14ac:dyDescent="0.25">
      <c r="A40" s="13"/>
      <c r="B40" s="51" t="s">
        <v>87</v>
      </c>
      <c r="C40" s="53" t="s">
        <v>62</v>
      </c>
      <c r="D40" s="54">
        <v>0.2</v>
      </c>
      <c r="E40" s="53" t="s">
        <v>89</v>
      </c>
      <c r="F40" s="55">
        <v>195000</v>
      </c>
      <c r="G40" s="55">
        <f t="shared" si="1"/>
        <v>39000</v>
      </c>
      <c r="H40" s="1" t="s">
        <v>30</v>
      </c>
    </row>
    <row r="41" spans="1:8" ht="13.5" customHeight="1" x14ac:dyDescent="0.25">
      <c r="A41" s="13"/>
      <c r="B41" s="51" t="s">
        <v>70</v>
      </c>
      <c r="C41" s="53" t="s">
        <v>62</v>
      </c>
      <c r="D41" s="54">
        <v>3</v>
      </c>
      <c r="E41" s="53" t="s">
        <v>84</v>
      </c>
      <c r="F41" s="55">
        <v>195000</v>
      </c>
      <c r="G41" s="55">
        <f t="shared" si="1"/>
        <v>585000</v>
      </c>
    </row>
    <row r="42" spans="1:8" ht="12.75" customHeight="1" x14ac:dyDescent="0.25">
      <c r="A42" s="13"/>
      <c r="B42" s="52" t="s">
        <v>31</v>
      </c>
      <c r="C42" s="57"/>
      <c r="D42" s="57"/>
      <c r="E42" s="57"/>
      <c r="F42" s="57"/>
      <c r="G42" s="60">
        <f>SUM(G37:G41)</f>
        <v>1540500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32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33</v>
      </c>
      <c r="C45" s="50" t="s">
        <v>34</v>
      </c>
      <c r="D45" s="50" t="s">
        <v>35</v>
      </c>
      <c r="E45" s="50" t="s">
        <v>21</v>
      </c>
      <c r="F45" s="50" t="s">
        <v>22</v>
      </c>
      <c r="G45" s="66" t="s">
        <v>23</v>
      </c>
    </row>
    <row r="46" spans="1:8" ht="12.75" customHeight="1" x14ac:dyDescent="0.25">
      <c r="A46" s="13"/>
      <c r="B46" s="10" t="s">
        <v>90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91</v>
      </c>
      <c r="C47" s="3" t="s">
        <v>118</v>
      </c>
      <c r="D47" s="5">
        <v>300</v>
      </c>
      <c r="E47" s="3" t="s">
        <v>119</v>
      </c>
      <c r="F47" s="6">
        <v>1040</v>
      </c>
      <c r="G47" s="6">
        <f>F47*D47</f>
        <v>312000</v>
      </c>
    </row>
    <row r="48" spans="1:8" ht="12" customHeight="1" x14ac:dyDescent="0.25">
      <c r="A48" s="13"/>
      <c r="B48" s="8" t="s">
        <v>92</v>
      </c>
      <c r="C48" s="4" t="s">
        <v>118</v>
      </c>
      <c r="D48" s="4">
        <v>150</v>
      </c>
      <c r="E48" s="4" t="s">
        <v>120</v>
      </c>
      <c r="F48" s="6">
        <v>1390</v>
      </c>
      <c r="G48" s="6">
        <f t="shared" ref="G48:G52" si="2">F48*D48</f>
        <v>208500</v>
      </c>
    </row>
    <row r="49" spans="1:255" ht="12" customHeight="1" x14ac:dyDescent="0.25">
      <c r="A49" s="13"/>
      <c r="B49" s="8" t="s">
        <v>93</v>
      </c>
      <c r="C49" s="3" t="s">
        <v>118</v>
      </c>
      <c r="D49" s="5">
        <v>100</v>
      </c>
      <c r="E49" s="3" t="s">
        <v>121</v>
      </c>
      <c r="F49" s="6">
        <v>1290</v>
      </c>
      <c r="G49" s="6">
        <f t="shared" si="2"/>
        <v>129000</v>
      </c>
    </row>
    <row r="50" spans="1:255" ht="14.25" customHeight="1" x14ac:dyDescent="0.25">
      <c r="A50" s="13"/>
      <c r="B50" s="8" t="s">
        <v>94</v>
      </c>
      <c r="C50" s="3" t="s">
        <v>118</v>
      </c>
      <c r="D50" s="5">
        <v>100</v>
      </c>
      <c r="E50" s="3" t="s">
        <v>122</v>
      </c>
      <c r="F50" s="6">
        <v>960</v>
      </c>
      <c r="G50" s="6">
        <f t="shared" si="2"/>
        <v>96000</v>
      </c>
      <c r="K50" s="2"/>
    </row>
    <row r="51" spans="1:255" ht="12.75" customHeight="1" x14ac:dyDescent="0.25">
      <c r="A51" s="13"/>
      <c r="B51" s="8" t="s">
        <v>95</v>
      </c>
      <c r="C51" s="4" t="s">
        <v>118</v>
      </c>
      <c r="D51" s="4">
        <v>150</v>
      </c>
      <c r="E51" s="4" t="s">
        <v>123</v>
      </c>
      <c r="F51" s="6">
        <v>1880</v>
      </c>
      <c r="G51" s="6">
        <f t="shared" si="2"/>
        <v>282000</v>
      </c>
      <c r="K51" s="2"/>
    </row>
    <row r="52" spans="1:255" ht="12.75" customHeight="1" x14ac:dyDescent="0.25">
      <c r="A52" s="13"/>
      <c r="B52" s="11" t="s">
        <v>96</v>
      </c>
      <c r="C52" s="3" t="s">
        <v>118</v>
      </c>
      <c r="D52" s="5">
        <v>50</v>
      </c>
      <c r="E52" s="3" t="s">
        <v>88</v>
      </c>
      <c r="F52" s="6">
        <v>697</v>
      </c>
      <c r="G52" s="6">
        <f t="shared" si="2"/>
        <v>34850</v>
      </c>
    </row>
    <row r="53" spans="1:255" ht="12.75" customHeight="1" x14ac:dyDescent="0.25">
      <c r="A53" s="13"/>
      <c r="B53" s="11" t="s">
        <v>97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11" t="s">
        <v>98</v>
      </c>
      <c r="C54" s="3" t="s">
        <v>118</v>
      </c>
      <c r="D54" s="5">
        <v>3</v>
      </c>
      <c r="E54" s="3" t="s">
        <v>122</v>
      </c>
      <c r="F54" s="6">
        <v>41350</v>
      </c>
      <c r="G54" s="6">
        <f>F54*D54</f>
        <v>124050</v>
      </c>
    </row>
    <row r="55" spans="1:255" ht="12.75" customHeight="1" x14ac:dyDescent="0.25">
      <c r="A55" s="13"/>
      <c r="B55" s="8" t="s">
        <v>99</v>
      </c>
      <c r="C55" s="3" t="s">
        <v>118</v>
      </c>
      <c r="D55" s="5">
        <v>2</v>
      </c>
      <c r="E55" s="3" t="s">
        <v>78</v>
      </c>
      <c r="F55" s="6">
        <v>25500</v>
      </c>
      <c r="G55" s="6">
        <f t="shared" ref="G55:G56" si="3">F55*D55</f>
        <v>51000</v>
      </c>
    </row>
    <row r="56" spans="1:255" ht="12.75" customHeight="1" x14ac:dyDescent="0.25">
      <c r="A56" s="13"/>
      <c r="B56" s="8" t="s">
        <v>100</v>
      </c>
      <c r="C56" s="3" t="s">
        <v>134</v>
      </c>
      <c r="D56" s="5">
        <v>5</v>
      </c>
      <c r="E56" s="3" t="s">
        <v>79</v>
      </c>
      <c r="F56" s="6">
        <v>4500</v>
      </c>
      <c r="G56" s="6">
        <f t="shared" si="3"/>
        <v>22500</v>
      </c>
    </row>
    <row r="57" spans="1:255" s="71" customFormat="1" ht="12.75" customHeight="1" x14ac:dyDescent="0.25">
      <c r="A57" s="67"/>
      <c r="B57" s="11" t="s">
        <v>101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102</v>
      </c>
      <c r="C58" s="3" t="s">
        <v>134</v>
      </c>
      <c r="D58" s="5">
        <v>20</v>
      </c>
      <c r="E58" s="3" t="s">
        <v>124</v>
      </c>
      <c r="F58" s="6">
        <v>835</v>
      </c>
      <c r="G58" s="6">
        <f>F58*D58</f>
        <v>16700</v>
      </c>
    </row>
    <row r="59" spans="1:255" ht="12.75" customHeight="1" x14ac:dyDescent="0.25">
      <c r="A59" s="13"/>
      <c r="B59" s="8" t="s">
        <v>103</v>
      </c>
      <c r="C59" s="3" t="s">
        <v>134</v>
      </c>
      <c r="D59" s="5">
        <v>2</v>
      </c>
      <c r="E59" s="3" t="s">
        <v>125</v>
      </c>
      <c r="F59" s="6">
        <v>7320</v>
      </c>
      <c r="G59" s="6">
        <f t="shared" ref="G59:G61" si="4">F59*D59</f>
        <v>14640</v>
      </c>
    </row>
    <row r="60" spans="1:255" ht="12.75" customHeight="1" x14ac:dyDescent="0.25">
      <c r="A60" s="13"/>
      <c r="B60" s="8" t="s">
        <v>104</v>
      </c>
      <c r="C60" s="3" t="s">
        <v>134</v>
      </c>
      <c r="D60" s="5">
        <v>1</v>
      </c>
      <c r="E60" s="3" t="s">
        <v>78</v>
      </c>
      <c r="F60" s="6">
        <v>31700</v>
      </c>
      <c r="G60" s="6">
        <f t="shared" si="4"/>
        <v>31700</v>
      </c>
    </row>
    <row r="61" spans="1:255" ht="12.75" customHeight="1" x14ac:dyDescent="0.25">
      <c r="A61" s="13"/>
      <c r="B61" s="8" t="s">
        <v>105</v>
      </c>
      <c r="C61" s="3" t="s">
        <v>118</v>
      </c>
      <c r="D61" s="5">
        <v>1.5</v>
      </c>
      <c r="E61" s="3" t="s">
        <v>126</v>
      </c>
      <c r="F61" s="6">
        <v>190000</v>
      </c>
      <c r="G61" s="6">
        <f t="shared" si="4"/>
        <v>285000</v>
      </c>
    </row>
    <row r="62" spans="1:255" ht="12.75" customHeight="1" x14ac:dyDescent="0.25">
      <c r="A62" s="13"/>
      <c r="B62" s="11" t="s">
        <v>106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107</v>
      </c>
      <c r="C63" s="3" t="s">
        <v>134</v>
      </c>
      <c r="D63" s="5">
        <v>7</v>
      </c>
      <c r="E63" s="3" t="s">
        <v>127</v>
      </c>
      <c r="F63" s="6">
        <v>13000</v>
      </c>
      <c r="G63" s="6">
        <f>F63*D63</f>
        <v>91000</v>
      </c>
    </row>
    <row r="64" spans="1:255" ht="12" customHeight="1" x14ac:dyDescent="0.25">
      <c r="A64" s="13"/>
      <c r="B64" s="8" t="s">
        <v>108</v>
      </c>
      <c r="C64" s="3" t="s">
        <v>134</v>
      </c>
      <c r="D64" s="5">
        <v>3</v>
      </c>
      <c r="E64" s="3" t="s">
        <v>128</v>
      </c>
      <c r="F64" s="6">
        <v>15400</v>
      </c>
      <c r="G64" s="6">
        <f>F64*D64</f>
        <v>46200</v>
      </c>
    </row>
    <row r="65" spans="1:255" ht="12.75" customHeight="1" x14ac:dyDescent="0.25">
      <c r="A65" s="13"/>
      <c r="B65" s="11" t="s">
        <v>109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110</v>
      </c>
      <c r="C66" s="3" t="s">
        <v>134</v>
      </c>
      <c r="D66" s="5">
        <v>1</v>
      </c>
      <c r="E66" s="3" t="s">
        <v>82</v>
      </c>
      <c r="F66" s="6">
        <v>9500</v>
      </c>
      <c r="G66" s="6">
        <f>F66*D66</f>
        <v>9500</v>
      </c>
    </row>
    <row r="67" spans="1:255" ht="12.75" customHeight="1" x14ac:dyDescent="0.25">
      <c r="A67" s="13"/>
      <c r="B67" s="8" t="s">
        <v>111</v>
      </c>
      <c r="C67" s="3" t="s">
        <v>134</v>
      </c>
      <c r="D67" s="5">
        <v>3</v>
      </c>
      <c r="E67" s="3" t="s">
        <v>129</v>
      </c>
      <c r="F67" s="6">
        <v>20500</v>
      </c>
      <c r="G67" s="6">
        <f>F67*D67</f>
        <v>61500</v>
      </c>
    </row>
    <row r="68" spans="1:255" ht="12.75" customHeight="1" x14ac:dyDescent="0.25">
      <c r="A68" s="13"/>
      <c r="B68" s="11" t="s">
        <v>112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113</v>
      </c>
      <c r="C69" s="3" t="s">
        <v>118</v>
      </c>
      <c r="D69" s="5">
        <v>4</v>
      </c>
      <c r="E69" s="3" t="s">
        <v>130</v>
      </c>
      <c r="F69" s="6">
        <v>4300</v>
      </c>
      <c r="G69" s="6">
        <f>F69*D69</f>
        <v>17200</v>
      </c>
    </row>
    <row r="70" spans="1:255" ht="12.75" customHeight="1" x14ac:dyDescent="0.25">
      <c r="A70" s="13"/>
      <c r="B70" s="8" t="s">
        <v>114</v>
      </c>
      <c r="C70" s="3" t="s">
        <v>134</v>
      </c>
      <c r="D70" s="5">
        <v>4</v>
      </c>
      <c r="E70" s="3" t="s">
        <v>131</v>
      </c>
      <c r="F70" s="6">
        <v>9850</v>
      </c>
      <c r="G70" s="6">
        <f t="shared" ref="G70:G73" si="5">F70*D70</f>
        <v>39400</v>
      </c>
    </row>
    <row r="71" spans="1:255" ht="12.75" customHeight="1" x14ac:dyDescent="0.25">
      <c r="A71" s="13"/>
      <c r="B71" s="8" t="s">
        <v>115</v>
      </c>
      <c r="C71" s="3" t="s">
        <v>134</v>
      </c>
      <c r="D71" s="5">
        <v>3</v>
      </c>
      <c r="E71" s="3" t="s">
        <v>131</v>
      </c>
      <c r="F71" s="6">
        <v>8500</v>
      </c>
      <c r="G71" s="6">
        <f t="shared" si="5"/>
        <v>25500</v>
      </c>
    </row>
    <row r="72" spans="1:255" ht="12.75" customHeight="1" x14ac:dyDescent="0.25">
      <c r="A72" s="13"/>
      <c r="B72" s="8" t="s">
        <v>116</v>
      </c>
      <c r="C72" s="3" t="s">
        <v>118</v>
      </c>
      <c r="D72" s="5">
        <v>3</v>
      </c>
      <c r="E72" s="3" t="s">
        <v>132</v>
      </c>
      <c r="F72" s="6">
        <v>4500</v>
      </c>
      <c r="G72" s="6">
        <f t="shared" si="5"/>
        <v>13500</v>
      </c>
    </row>
    <row r="73" spans="1:255" ht="12.75" customHeight="1" x14ac:dyDescent="0.25">
      <c r="A73" s="13"/>
      <c r="B73" s="8" t="s">
        <v>117</v>
      </c>
      <c r="C73" s="3" t="s">
        <v>134</v>
      </c>
      <c r="D73" s="5">
        <v>4</v>
      </c>
      <c r="E73" s="3" t="s">
        <v>133</v>
      </c>
      <c r="F73" s="6">
        <v>1950</v>
      </c>
      <c r="G73" s="6">
        <f t="shared" si="5"/>
        <v>7800</v>
      </c>
    </row>
    <row r="74" spans="1:255" s="71" customFormat="1" ht="12.75" customHeight="1" x14ac:dyDescent="0.25">
      <c r="A74" s="67"/>
      <c r="B74" s="52" t="s">
        <v>36</v>
      </c>
      <c r="C74" s="68"/>
      <c r="D74" s="68"/>
      <c r="E74" s="68"/>
      <c r="F74" s="69"/>
      <c r="G74" s="107">
        <f>SUM(G47:G73)</f>
        <v>1919540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37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38</v>
      </c>
      <c r="C77" s="50" t="s">
        <v>34</v>
      </c>
      <c r="D77" s="50" t="s">
        <v>35</v>
      </c>
      <c r="E77" s="61" t="s">
        <v>21</v>
      </c>
      <c r="F77" s="50" t="s">
        <v>22</v>
      </c>
      <c r="G77" s="61" t="s">
        <v>23</v>
      </c>
    </row>
    <row r="78" spans="1:255" ht="12.75" customHeight="1" x14ac:dyDescent="0.25">
      <c r="A78" s="13"/>
      <c r="B78" s="47" t="s">
        <v>135</v>
      </c>
      <c r="C78" s="4" t="s">
        <v>136</v>
      </c>
      <c r="D78" s="4">
        <v>7</v>
      </c>
      <c r="E78" s="3" t="s">
        <v>137</v>
      </c>
      <c r="F78" s="6">
        <v>20000</v>
      </c>
      <c r="G78" s="6">
        <f>D78*F78</f>
        <v>140000</v>
      </c>
    </row>
    <row r="79" spans="1:255" s="71" customFormat="1" ht="13.5" customHeight="1" x14ac:dyDescent="0.25">
      <c r="A79" s="67"/>
      <c r="B79" s="52" t="s">
        <v>39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40</v>
      </c>
      <c r="C81" s="73"/>
      <c r="D81" s="73"/>
      <c r="E81" s="73"/>
      <c r="F81" s="73"/>
      <c r="G81" s="74">
        <f>G28+G42+G74+G79</f>
        <v>6750040</v>
      </c>
    </row>
    <row r="82" spans="1:9" ht="17.25" customHeight="1" x14ac:dyDescent="0.25">
      <c r="A82" s="13"/>
      <c r="B82" s="75" t="s">
        <v>41</v>
      </c>
      <c r="C82" s="20"/>
      <c r="D82" s="20"/>
      <c r="E82" s="20"/>
      <c r="F82" s="20"/>
      <c r="G82" s="76">
        <f>G81*0.05</f>
        <v>337502</v>
      </c>
    </row>
    <row r="83" spans="1:9" ht="16.5" customHeight="1" x14ac:dyDescent="0.25">
      <c r="A83" s="13"/>
      <c r="B83" s="77" t="s">
        <v>42</v>
      </c>
      <c r="C83" s="19"/>
      <c r="D83" s="19"/>
      <c r="E83" s="19"/>
      <c r="F83" s="19"/>
      <c r="G83" s="78">
        <f>G82+G81</f>
        <v>7087542</v>
      </c>
    </row>
    <row r="84" spans="1:9" ht="13.5" customHeight="1" x14ac:dyDescent="0.25">
      <c r="A84" s="13"/>
      <c r="B84" s="75" t="s">
        <v>43</v>
      </c>
      <c r="C84" s="20"/>
      <c r="D84" s="20"/>
      <c r="E84" s="20"/>
      <c r="F84" s="20"/>
      <c r="G84" s="76">
        <f>G12</f>
        <v>13200000</v>
      </c>
      <c r="I84" s="9"/>
    </row>
    <row r="85" spans="1:9" ht="12" customHeight="1" x14ac:dyDescent="0.25">
      <c r="A85" s="13"/>
      <c r="B85" s="79" t="s">
        <v>44</v>
      </c>
      <c r="C85" s="80"/>
      <c r="D85" s="80"/>
      <c r="E85" s="80"/>
      <c r="F85" s="80"/>
      <c r="G85" s="81">
        <f>G84-G83</f>
        <v>6112458</v>
      </c>
    </row>
    <row r="86" spans="1:9" ht="12" customHeight="1" x14ac:dyDescent="0.25">
      <c r="A86" s="13"/>
      <c r="B86" s="23" t="s">
        <v>69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65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45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46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47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48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49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50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3" t="s">
        <v>51</v>
      </c>
      <c r="C96" s="124"/>
      <c r="D96" s="95"/>
      <c r="E96" s="25"/>
      <c r="F96" s="25"/>
      <c r="G96" s="82"/>
    </row>
    <row r="97" spans="1:7" ht="12" customHeight="1" x14ac:dyDescent="0.25">
      <c r="A97" s="13"/>
      <c r="B97" s="96" t="s">
        <v>38</v>
      </c>
      <c r="C97" s="97" t="s">
        <v>52</v>
      </c>
      <c r="D97" s="98" t="s">
        <v>53</v>
      </c>
      <c r="E97" s="25"/>
      <c r="F97" s="25"/>
      <c r="G97" s="82"/>
    </row>
    <row r="98" spans="1:7" ht="12" customHeight="1" x14ac:dyDescent="0.25">
      <c r="A98" s="13"/>
      <c r="B98" s="99" t="s">
        <v>54</v>
      </c>
      <c r="C98" s="100">
        <f>G28</f>
        <v>3150000</v>
      </c>
      <c r="D98" s="101">
        <f>(C98/C104)</f>
        <v>0.46093118048718817</v>
      </c>
      <c r="E98" s="25"/>
      <c r="F98" s="25"/>
      <c r="G98" s="82"/>
    </row>
    <row r="99" spans="1:7" ht="12" customHeight="1" x14ac:dyDescent="0.25">
      <c r="A99" s="13"/>
      <c r="B99" s="99" t="s">
        <v>55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56</v>
      </c>
      <c r="C100" s="100">
        <f>G42</f>
        <v>1540500</v>
      </c>
      <c r="D100" s="101">
        <f>(C100/C104)</f>
        <v>0.22541729636206773</v>
      </c>
      <c r="E100" s="25"/>
      <c r="F100" s="25"/>
      <c r="G100" s="82"/>
    </row>
    <row r="101" spans="1:7" ht="12" customHeight="1" x14ac:dyDescent="0.25">
      <c r="A101" s="13"/>
      <c r="B101" s="99" t="s">
        <v>33</v>
      </c>
      <c r="C101" s="100">
        <v>1665990</v>
      </c>
      <c r="D101" s="101">
        <f>(C101/C104)</f>
        <v>0.243779916628524</v>
      </c>
      <c r="E101" s="25"/>
      <c r="F101" s="25"/>
      <c r="G101" s="82"/>
    </row>
    <row r="102" spans="1:7" ht="12" customHeight="1" x14ac:dyDescent="0.25">
      <c r="A102" s="13"/>
      <c r="B102" s="99" t="s">
        <v>57</v>
      </c>
      <c r="C102" s="102">
        <f>G79</f>
        <v>140000</v>
      </c>
      <c r="D102" s="101">
        <f>(C102/C104)</f>
        <v>2.0485830243875028E-2</v>
      </c>
      <c r="E102" s="26"/>
      <c r="F102" s="26"/>
      <c r="G102" s="82"/>
    </row>
    <row r="103" spans="1:7" ht="12" customHeight="1" x14ac:dyDescent="0.25">
      <c r="A103" s="13"/>
      <c r="B103" s="99" t="s">
        <v>58</v>
      </c>
      <c r="C103" s="102">
        <f>G82</f>
        <v>337502</v>
      </c>
      <c r="D103" s="101">
        <f>(C103/C104)</f>
        <v>4.9385776278345075E-2</v>
      </c>
      <c r="E103" s="26"/>
      <c r="F103" s="26"/>
      <c r="G103" s="82"/>
    </row>
    <row r="104" spans="1:7" ht="12" customHeight="1" x14ac:dyDescent="0.25">
      <c r="A104" s="13"/>
      <c r="B104" s="96" t="s">
        <v>59</v>
      </c>
      <c r="C104" s="103">
        <f>SUM(C98:C103)</f>
        <v>6833992</v>
      </c>
      <c r="D104" s="104">
        <f>SUM(D98:D103)</f>
        <v>1.0000000000000002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2" t="s">
        <v>139</v>
      </c>
      <c r="C107" s="122"/>
      <c r="D107" s="122"/>
      <c r="E107" s="122"/>
      <c r="F107" s="26"/>
      <c r="G107" s="82"/>
    </row>
    <row r="108" spans="1:7" ht="12" customHeight="1" x14ac:dyDescent="0.25">
      <c r="A108" s="13"/>
      <c r="B108" s="96" t="s">
        <v>60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138</v>
      </c>
      <c r="C109" s="103">
        <f>(G83/C108)</f>
        <v>746.05705263157893</v>
      </c>
      <c r="D109" s="103">
        <f>(G83/D108)</f>
        <v>644.322</v>
      </c>
      <c r="E109" s="103">
        <f>(G83/E108)</f>
        <v>616.30799999999999</v>
      </c>
      <c r="F109" s="27"/>
      <c r="G109" s="84"/>
    </row>
    <row r="110" spans="1:7" ht="12" customHeight="1" x14ac:dyDescent="0.25">
      <c r="A110" s="13"/>
      <c r="B110" s="23" t="s">
        <v>61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2022-07-26T15:28:33Z</dcterms:modified>
  <cp:category/>
  <cp:contentStatus/>
</cp:coreProperties>
</file>