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Quillota\"/>
    </mc:Choice>
  </mc:AlternateContent>
  <bookViews>
    <workbookView xWindow="0" yWindow="0" windowWidth="23040" windowHeight="8616"/>
  </bookViews>
  <sheets>
    <sheet name="Palto" sheetId="1" r:id="rId1"/>
    <sheet name="A junio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2" l="1"/>
  <c r="F55" i="2"/>
  <c r="F54" i="2"/>
  <c r="F53" i="2"/>
  <c r="G53" i="2" s="1"/>
  <c r="F52" i="2"/>
  <c r="G52" i="2" s="1"/>
  <c r="F51" i="2"/>
  <c r="F50" i="2"/>
  <c r="G50" i="2" s="1"/>
  <c r="F49" i="2"/>
  <c r="F48" i="2"/>
  <c r="F47" i="2"/>
  <c r="G47" i="2" s="1"/>
  <c r="F46" i="2"/>
  <c r="F45" i="2"/>
  <c r="F44" i="2"/>
  <c r="F43" i="2"/>
  <c r="G43" i="2" s="1"/>
  <c r="G62" i="2"/>
  <c r="G61" i="2"/>
  <c r="G63" i="2" s="1"/>
  <c r="C86" i="2" s="1"/>
  <c r="G56" i="2"/>
  <c r="G55" i="2"/>
  <c r="G51" i="2"/>
  <c r="G46" i="2"/>
  <c r="G45" i="2"/>
  <c r="G44" i="2"/>
  <c r="G37" i="2"/>
  <c r="G38" i="2" s="1"/>
  <c r="C84" i="2" s="1"/>
  <c r="G32" i="2"/>
  <c r="G33" i="2" s="1"/>
  <c r="C83" i="2" s="1"/>
  <c r="F22" i="2"/>
  <c r="F23" i="2" s="1"/>
  <c r="G21" i="2"/>
  <c r="G12" i="2"/>
  <c r="G68" i="2" s="1"/>
  <c r="G57" i="2" l="1"/>
  <c r="C85" i="2" s="1"/>
  <c r="F24" i="2"/>
  <c r="G23" i="2"/>
  <c r="G22" i="2"/>
  <c r="G46" i="1"/>
  <c r="G52" i="1"/>
  <c r="G47" i="1"/>
  <c r="F25" i="2" l="1"/>
  <c r="G24" i="2"/>
  <c r="F22" i="1"/>
  <c r="F23" i="1" s="1"/>
  <c r="F24" i="1" s="1"/>
  <c r="F25" i="1" s="1"/>
  <c r="F26" i="1" s="1"/>
  <c r="F27" i="1" s="1"/>
  <c r="F26" i="2" l="1"/>
  <c r="G25" i="2"/>
  <c r="G56" i="1"/>
  <c r="G55" i="1"/>
  <c r="G51" i="1"/>
  <c r="G53" i="1"/>
  <c r="G44" i="1"/>
  <c r="G45" i="1"/>
  <c r="F27" i="2" l="1"/>
  <c r="G27" i="2" s="1"/>
  <c r="G26" i="2"/>
  <c r="G28" i="2" s="1"/>
  <c r="G22" i="1"/>
  <c r="G23" i="1"/>
  <c r="G24" i="1"/>
  <c r="G25" i="1"/>
  <c r="G26" i="1"/>
  <c r="G27" i="1"/>
  <c r="G65" i="2" l="1"/>
  <c r="G66" i="2" s="1"/>
  <c r="C82" i="2"/>
  <c r="G50" i="1"/>
  <c r="G12" i="1"/>
  <c r="G67" i="2" l="1"/>
  <c r="C87" i="2"/>
  <c r="G43" i="1"/>
  <c r="G57" i="1" s="1"/>
  <c r="C85" i="1" s="1"/>
  <c r="E93" i="2" l="1"/>
  <c r="D93" i="2"/>
  <c r="C93" i="2"/>
  <c r="G69" i="2"/>
  <c r="C88" i="2"/>
  <c r="G62" i="1"/>
  <c r="G32" i="1"/>
  <c r="G33" i="1" s="1"/>
  <c r="C83" i="1" s="1"/>
  <c r="D84" i="2" l="1"/>
  <c r="D85" i="2"/>
  <c r="D86" i="2"/>
  <c r="D82" i="2"/>
  <c r="D87" i="2"/>
  <c r="G61" i="1"/>
  <c r="G63" i="1" s="1"/>
  <c r="C86" i="1" s="1"/>
  <c r="G37" i="1"/>
  <c r="G21" i="1"/>
  <c r="G28" i="1" s="1"/>
  <c r="G68" i="1"/>
  <c r="D88" i="2" l="1"/>
  <c r="G38" i="1"/>
  <c r="C84" i="1" s="1"/>
  <c r="C82" i="1"/>
  <c r="G65" i="1" l="1"/>
  <c r="G66" i="1" s="1"/>
  <c r="G67" i="1" s="1"/>
  <c r="C87" i="1" l="1"/>
  <c r="C88" i="1" s="1"/>
  <c r="D93" i="1" l="1"/>
  <c r="E93" i="1"/>
  <c r="C93" i="1"/>
  <c r="G69" i="1"/>
  <c r="D87" i="1"/>
  <c r="D86" i="1" l="1"/>
  <c r="D84" i="1"/>
  <c r="D85" i="1"/>
  <c r="D82" i="1"/>
  <c r="D88" i="1" l="1"/>
</calcChain>
</file>

<file path=xl/sharedStrings.xml><?xml version="1.0" encoding="utf-8"?>
<sst xmlns="http://schemas.openxmlformats.org/spreadsheetml/2006/main" count="318" uniqueCount="120">
  <si>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</si>
  <si>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</si>
  <si>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</si>
  <si>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</si>
  <si>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</si>
  <si>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</si>
  <si>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</si>
  <si>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</si>
  <si>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</si>
  <si>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</si>
  <si>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</si>
  <si>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</si>
  <si>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</si>
  <si>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</si>
  <si>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</si>
  <si>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</si>
  <si>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</si>
  <si>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</si>
  <si>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</si>
  <si>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</si>
  <si>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</si>
  <si>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</si>
  <si>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</si>
  <si>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</si>
  <si>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</si>
  <si>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</si>
  <si>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</si>
  <si>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</si>
  <si>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</si>
  <si>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</si>
  <si>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</si>
  <si>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</si>
  <si>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</si>
  <si>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</si>
  <si>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</si>
  <si>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</si>
  <si>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</si>
  <si>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</si>
  <si>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</si>
  <si>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</si>
  <si>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</si>
  <si>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</si>
  <si>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</si>
  <si>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</si>
  <si>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</si>
  <si>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</si>
  <si>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</si>
  <si>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</si>
  <si>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</si>
  <si>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</si>
  <si>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</si>
  <si>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</si>
  <si>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</si>
  <si>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</si>
  <si>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</si>
  <si>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</si>
  <si>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</si>
  <si>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</si>
  <si>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</si>
  <si>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</si>
  <si>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Valparaíso</t>
  </si>
  <si>
    <t>Mercado local - regional</t>
  </si>
  <si>
    <t>Sequía</t>
  </si>
  <si>
    <t>Medio</t>
  </si>
  <si>
    <t>HERBICIDAS</t>
  </si>
  <si>
    <t>Lt.</t>
  </si>
  <si>
    <t>PALTO</t>
  </si>
  <si>
    <t>Hass</t>
  </si>
  <si>
    <t>RENDIMIENTO (Kg/Há.)</t>
  </si>
  <si>
    <t>septiembre - abril</t>
  </si>
  <si>
    <t>Podas</t>
  </si>
  <si>
    <t>Mantención sistema riego</t>
  </si>
  <si>
    <t>Riegos y revisión srt</t>
  </si>
  <si>
    <t>Fertilización</t>
  </si>
  <si>
    <t>Control de malezas</t>
  </si>
  <si>
    <t>Control de plagas</t>
  </si>
  <si>
    <t>Cosecha (realizada x intermediario)</t>
  </si>
  <si>
    <t>Agosto-Diciembre-Febrero</t>
  </si>
  <si>
    <t>May-Dic</t>
  </si>
  <si>
    <t>Agosto-Mayo</t>
  </si>
  <si>
    <t>Ago-Mayo</t>
  </si>
  <si>
    <t>Agosto-Dic -Abril</t>
  </si>
  <si>
    <t>Diciembre- Abril</t>
  </si>
  <si>
    <t>Septiembre - Abril</t>
  </si>
  <si>
    <t>Pulverizadora</t>
  </si>
  <si>
    <t>Sept - Abril</t>
  </si>
  <si>
    <t>FITOSANITARIOS</t>
  </si>
  <si>
    <t>Electricidad</t>
  </si>
  <si>
    <t>Kw</t>
  </si>
  <si>
    <t>todo el año</t>
  </si>
  <si>
    <t>Contabilidad</t>
  </si>
  <si>
    <t>ESCENARIOS COSTO UNITARIO  ($/Kg)</t>
  </si>
  <si>
    <t>PRECIO ESPERADO ($/Kg)</t>
  </si>
  <si>
    <t>Ultrasol Palto</t>
  </si>
  <si>
    <t>Sep - Abril</t>
  </si>
  <si>
    <t>Nitrato de Potasio</t>
  </si>
  <si>
    <t>Nov-Dic-Ene</t>
  </si>
  <si>
    <t>Oct - Ene</t>
  </si>
  <si>
    <t>Sep</t>
  </si>
  <si>
    <t xml:space="preserve">Rango 480 ® </t>
  </si>
  <si>
    <t>Todo el año</t>
  </si>
  <si>
    <t xml:space="preserve">MCPA 750 ® </t>
  </si>
  <si>
    <t>Abamite</t>
  </si>
  <si>
    <t>Sept - May</t>
  </si>
  <si>
    <t>Aceite Miscible</t>
  </si>
  <si>
    <t>Rendimiento (Kg/há)</t>
  </si>
  <si>
    <t>Costo unitario ($/Kg) (*)</t>
  </si>
  <si>
    <t>Sep-Abril</t>
  </si>
  <si>
    <t>Quillota</t>
  </si>
  <si>
    <t>Stimplex</t>
  </si>
  <si>
    <t>sep-enero</t>
  </si>
  <si>
    <t>10 Lt.</t>
  </si>
  <si>
    <t>Silwett</t>
  </si>
  <si>
    <t>Primavera Verano</t>
  </si>
  <si>
    <t xml:space="preserve"> 5 Lt.</t>
  </si>
  <si>
    <t>Defender Zinc</t>
  </si>
  <si>
    <t>Defender Bro</t>
  </si>
  <si>
    <t>25 kg</t>
  </si>
  <si>
    <t>20 Lt.</t>
  </si>
  <si>
    <t>Gramoxone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</si>
</sst>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5" fillId="7" borderId="21" xfId="0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 applyAlignment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0" fontId="15" fillId="2" borderId="50" xfId="0" applyFont="1" applyFill="1" applyBorder="1" applyAlignment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166" fontId="13" fillId="8" borderId="39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/>
    <xf numFmtId="3" fontId="13" fillId="8" borderId="5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54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/>
    </xf>
    <xf numFmtId="0" fontId="4" fillId="2" borderId="54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266700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4900902" y="9210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FA6B303D-D787-42CB-B790-E8B900A79E98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DB69821A-6802-4975-893E-F14DA199717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A29B4CB-ACE9-423B-86DC-FFB17F972025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3211582" y="86063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24752" y="834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24752" y="8667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92636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020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972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458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6202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782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9441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829205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048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877782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1</xdr:row>
      <xdr:rowOff>0</xdr:rowOff>
    </xdr:from>
    <xdr:to>
      <xdr:col>6</xdr:col>
      <xdr:colOff>838199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93964"/>
          <a:ext cx="6317673" cy="1241585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FA6B303D-D787-42CB-B790-E8B900A79E98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DB69821A-6802-4975-893E-F14DA1997170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A29B4CB-ACE9-423B-86DC-FFB17F972025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505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505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3499237" y="820442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7960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2657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905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3499237" y="868448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2657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905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505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505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10505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10505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4257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4257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585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585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905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905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10505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10505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10561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3499237" y="820442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7960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2657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905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3499237" y="868448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2657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905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4257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4257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585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585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905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905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385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10025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4257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4257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4257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4257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585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585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585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585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8745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545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5297" y="9705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B4" zoomScale="110" zoomScaleNormal="110" workbookViewId="0">
      <selection activeCell="I15" sqref="I15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5.44140625" style="1" customWidth="1"/>
    <col min="3" max="3" width="19.44140625" style="1" customWidth="1"/>
    <col min="4" max="4" width="9.44140625" style="1" customWidth="1"/>
    <col min="5" max="5" width="14.44140625" style="13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118"/>
      <c r="F1" s="2"/>
      <c r="G1" s="2"/>
    </row>
    <row r="2" spans="1:7" ht="15" customHeight="1" x14ac:dyDescent="0.3">
      <c r="A2" s="2"/>
      <c r="B2" s="2"/>
      <c r="C2" s="2"/>
      <c r="D2" s="2"/>
      <c r="E2" s="118"/>
      <c r="F2" s="2"/>
      <c r="G2" s="2"/>
    </row>
    <row r="3" spans="1:7" ht="15" customHeight="1" x14ac:dyDescent="0.3">
      <c r="A3" s="2"/>
      <c r="B3" s="2"/>
      <c r="C3" s="2"/>
      <c r="D3" s="2"/>
      <c r="E3" s="118"/>
      <c r="F3" s="2"/>
      <c r="G3" s="2"/>
    </row>
    <row r="4" spans="1:7" ht="15" customHeight="1" x14ac:dyDescent="0.3">
      <c r="A4" s="2"/>
      <c r="B4" s="2"/>
      <c r="C4" s="2"/>
      <c r="D4" s="2"/>
      <c r="E4" s="118"/>
      <c r="F4" s="2"/>
      <c r="G4" s="2"/>
    </row>
    <row r="5" spans="1:7" ht="15" customHeight="1" x14ac:dyDescent="0.3">
      <c r="A5" s="2"/>
      <c r="B5" s="2"/>
      <c r="C5" s="2"/>
      <c r="D5" s="2"/>
      <c r="E5" s="118"/>
      <c r="F5" s="2"/>
      <c r="G5" s="2"/>
    </row>
    <row r="6" spans="1:7" ht="15" customHeight="1" x14ac:dyDescent="0.3">
      <c r="A6" s="2"/>
      <c r="B6" s="2"/>
      <c r="C6" s="2"/>
      <c r="D6" s="2"/>
      <c r="E6" s="118"/>
      <c r="F6" s="2"/>
      <c r="G6" s="2"/>
    </row>
    <row r="7" spans="1:7" ht="15" customHeight="1" x14ac:dyDescent="0.3">
      <c r="A7" s="2"/>
      <c r="B7" s="2"/>
      <c r="C7" s="2"/>
      <c r="D7" s="2"/>
      <c r="E7" s="118"/>
      <c r="F7" s="2"/>
      <c r="G7" s="2"/>
    </row>
    <row r="8" spans="1:7" ht="15" customHeight="1" x14ac:dyDescent="0.3">
      <c r="A8" s="2"/>
      <c r="B8" s="3"/>
      <c r="C8" s="4"/>
      <c r="D8" s="2"/>
      <c r="E8" s="119"/>
      <c r="F8" s="4"/>
      <c r="G8" s="4"/>
    </row>
    <row r="9" spans="1:7" ht="12" customHeight="1" x14ac:dyDescent="0.3">
      <c r="A9" s="5"/>
      <c r="B9" s="6" t="s">
        <v>0</v>
      </c>
      <c r="C9" s="7" t="s">
        <v>66</v>
      </c>
      <c r="D9" s="8"/>
      <c r="E9" s="162" t="s">
        <v>68</v>
      </c>
      <c r="F9" s="163"/>
      <c r="G9" s="9">
        <v>7000</v>
      </c>
    </row>
    <row r="10" spans="1:7" ht="38.25" customHeight="1" x14ac:dyDescent="0.3">
      <c r="A10" s="5"/>
      <c r="B10" s="10" t="s">
        <v>1</v>
      </c>
      <c r="C10" s="11" t="s">
        <v>67</v>
      </c>
      <c r="D10" s="12"/>
      <c r="E10" s="160" t="s">
        <v>2</v>
      </c>
      <c r="F10" s="161"/>
      <c r="G10" s="120" t="s">
        <v>107</v>
      </c>
    </row>
    <row r="11" spans="1:7" ht="18" customHeight="1" x14ac:dyDescent="0.3">
      <c r="A11" s="5"/>
      <c r="B11" s="10" t="s">
        <v>3</v>
      </c>
      <c r="C11" s="120" t="s">
        <v>63</v>
      </c>
      <c r="D11" s="12"/>
      <c r="E11" s="160" t="s">
        <v>92</v>
      </c>
      <c r="F11" s="161"/>
      <c r="G11" s="144">
        <v>1300</v>
      </c>
    </row>
    <row r="12" spans="1:7" ht="13.2" customHeight="1" x14ac:dyDescent="0.3">
      <c r="A12" s="5"/>
      <c r="B12" s="10" t="s">
        <v>4</v>
      </c>
      <c r="C12" s="11" t="s">
        <v>60</v>
      </c>
      <c r="D12" s="12"/>
      <c r="E12" s="132" t="s">
        <v>5</v>
      </c>
      <c r="F12" s="133"/>
      <c r="G12" s="143">
        <f>(G9*G11)</f>
        <v>9100000</v>
      </c>
    </row>
    <row r="13" spans="1:7" ht="30.75" customHeight="1" x14ac:dyDescent="0.3">
      <c r="A13" s="5"/>
      <c r="B13" s="10" t="s">
        <v>6</v>
      </c>
      <c r="C13" s="120" t="s">
        <v>108</v>
      </c>
      <c r="D13" s="12"/>
      <c r="E13" s="160" t="s">
        <v>7</v>
      </c>
      <c r="F13" s="161"/>
      <c r="G13" s="11" t="s">
        <v>61</v>
      </c>
    </row>
    <row r="14" spans="1:7" ht="13.5" customHeight="1" x14ac:dyDescent="0.3">
      <c r="A14" s="5"/>
      <c r="B14" s="10" t="s">
        <v>8</v>
      </c>
      <c r="C14" s="120" t="s">
        <v>108</v>
      </c>
      <c r="D14" s="12"/>
      <c r="E14" s="160" t="s">
        <v>9</v>
      </c>
      <c r="F14" s="161"/>
      <c r="G14" s="120" t="s">
        <v>69</v>
      </c>
    </row>
    <row r="15" spans="1:7" ht="25.5" customHeight="1" x14ac:dyDescent="0.3">
      <c r="A15" s="5"/>
      <c r="B15" s="10" t="s">
        <v>10</v>
      </c>
      <c r="C15" s="145">
        <v>44593</v>
      </c>
      <c r="D15" s="12"/>
      <c r="E15" s="164" t="s">
        <v>11</v>
      </c>
      <c r="F15" s="165"/>
      <c r="G15" s="11" t="s">
        <v>62</v>
      </c>
    </row>
    <row r="16" spans="1:7" ht="12" customHeight="1" x14ac:dyDescent="0.3">
      <c r="A16" s="2"/>
      <c r="B16" s="13"/>
      <c r="C16" s="14"/>
      <c r="D16" s="15"/>
      <c r="E16" s="121"/>
      <c r="F16" s="16"/>
      <c r="G16" s="17"/>
    </row>
    <row r="17" spans="1:7" ht="12" customHeight="1" x14ac:dyDescent="0.3">
      <c r="A17" s="18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3">
      <c r="A18" s="2"/>
      <c r="B18" s="19"/>
      <c r="C18" s="20"/>
      <c r="D18" s="20"/>
      <c r="E18" s="122"/>
      <c r="F18" s="21"/>
      <c r="G18" s="21"/>
    </row>
    <row r="19" spans="1:7" ht="12" customHeight="1" x14ac:dyDescent="0.3">
      <c r="A19" s="5"/>
      <c r="B19" s="22" t="s">
        <v>13</v>
      </c>
      <c r="C19" s="23"/>
      <c r="D19" s="24"/>
      <c r="E19" s="109"/>
      <c r="F19" s="24"/>
      <c r="G19" s="24"/>
    </row>
    <row r="20" spans="1:7" ht="24" customHeight="1" x14ac:dyDescent="0.3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21.6" customHeight="1" x14ac:dyDescent="0.3">
      <c r="A21" s="18"/>
      <c r="B21" s="11" t="s">
        <v>70</v>
      </c>
      <c r="C21" s="26" t="s">
        <v>20</v>
      </c>
      <c r="D21" s="151">
        <v>8</v>
      </c>
      <c r="E21" s="11" t="s">
        <v>77</v>
      </c>
      <c r="F21" s="123">
        <v>25000</v>
      </c>
      <c r="G21" s="143">
        <f>(D21*F21)</f>
        <v>200000</v>
      </c>
    </row>
    <row r="22" spans="1:7" ht="12.75" customHeight="1" x14ac:dyDescent="0.3">
      <c r="A22" s="18"/>
      <c r="B22" s="11" t="s">
        <v>71</v>
      </c>
      <c r="C22" s="26" t="s">
        <v>20</v>
      </c>
      <c r="D22" s="151">
        <v>2</v>
      </c>
      <c r="E22" s="11" t="s">
        <v>78</v>
      </c>
      <c r="F22" s="123">
        <f t="shared" ref="F22:F27" si="0">F21</f>
        <v>25000</v>
      </c>
      <c r="G22" s="143">
        <f t="shared" ref="G22:G27" si="1">(D22*F22)</f>
        <v>50000</v>
      </c>
    </row>
    <row r="23" spans="1:7" ht="12.75" customHeight="1" x14ac:dyDescent="0.3">
      <c r="A23" s="18"/>
      <c r="B23" s="11" t="s">
        <v>72</v>
      </c>
      <c r="C23" s="26" t="s">
        <v>20</v>
      </c>
      <c r="D23" s="151">
        <v>25</v>
      </c>
      <c r="E23" s="11" t="s">
        <v>79</v>
      </c>
      <c r="F23" s="123">
        <f t="shared" si="0"/>
        <v>25000</v>
      </c>
      <c r="G23" s="143">
        <f t="shared" si="1"/>
        <v>625000</v>
      </c>
    </row>
    <row r="24" spans="1:7" ht="12.75" customHeight="1" x14ac:dyDescent="0.3">
      <c r="A24" s="18"/>
      <c r="B24" s="11" t="s">
        <v>73</v>
      </c>
      <c r="C24" s="26" t="s">
        <v>20</v>
      </c>
      <c r="D24" s="151">
        <v>6</v>
      </c>
      <c r="E24" s="11" t="s">
        <v>80</v>
      </c>
      <c r="F24" s="123">
        <f t="shared" si="0"/>
        <v>25000</v>
      </c>
      <c r="G24" s="143">
        <f t="shared" si="1"/>
        <v>150000</v>
      </c>
    </row>
    <row r="25" spans="1:7" ht="12.75" customHeight="1" x14ac:dyDescent="0.3">
      <c r="A25" s="18"/>
      <c r="B25" s="11" t="s">
        <v>74</v>
      </c>
      <c r="C25" s="26" t="s">
        <v>20</v>
      </c>
      <c r="D25" s="151">
        <v>5</v>
      </c>
      <c r="E25" s="11" t="s">
        <v>81</v>
      </c>
      <c r="F25" s="123">
        <f t="shared" si="0"/>
        <v>25000</v>
      </c>
      <c r="G25" s="143">
        <f t="shared" si="1"/>
        <v>125000</v>
      </c>
    </row>
    <row r="26" spans="1:7" ht="12.75" customHeight="1" x14ac:dyDescent="0.3">
      <c r="A26" s="18"/>
      <c r="B26" s="11" t="s">
        <v>75</v>
      </c>
      <c r="C26" s="26" t="s">
        <v>20</v>
      </c>
      <c r="D26" s="151">
        <v>2</v>
      </c>
      <c r="E26" s="11" t="s">
        <v>82</v>
      </c>
      <c r="F26" s="123">
        <f t="shared" si="0"/>
        <v>25000</v>
      </c>
      <c r="G26" s="143">
        <f t="shared" si="1"/>
        <v>50000</v>
      </c>
    </row>
    <row r="27" spans="1:7" ht="12.75" customHeight="1" x14ac:dyDescent="0.3">
      <c r="A27" s="18"/>
      <c r="B27" s="11" t="s">
        <v>76</v>
      </c>
      <c r="C27" s="26" t="s">
        <v>20</v>
      </c>
      <c r="D27" s="151">
        <v>18</v>
      </c>
      <c r="E27" s="11" t="s">
        <v>83</v>
      </c>
      <c r="F27" s="123">
        <f t="shared" si="0"/>
        <v>25000</v>
      </c>
      <c r="G27" s="143">
        <f t="shared" si="1"/>
        <v>450000</v>
      </c>
    </row>
    <row r="28" spans="1:7" ht="12.75" customHeight="1" x14ac:dyDescent="0.3">
      <c r="A28" s="18"/>
      <c r="B28" s="27" t="s">
        <v>21</v>
      </c>
      <c r="C28" s="28"/>
      <c r="D28" s="28"/>
      <c r="E28" s="28"/>
      <c r="F28" s="29"/>
      <c r="G28" s="146">
        <f>SUM(G21:G27)</f>
        <v>1650000</v>
      </c>
    </row>
    <row r="29" spans="1:7" ht="12" customHeight="1" x14ac:dyDescent="0.3">
      <c r="A29" s="2"/>
      <c r="B29" s="19"/>
      <c r="C29" s="21"/>
      <c r="D29" s="21"/>
      <c r="E29" s="122"/>
      <c r="F29" s="30"/>
      <c r="G29" s="30"/>
    </row>
    <row r="30" spans="1:7" ht="12" customHeight="1" x14ac:dyDescent="0.3">
      <c r="A30" s="5"/>
      <c r="B30" s="31" t="s">
        <v>22</v>
      </c>
      <c r="C30" s="32"/>
      <c r="D30" s="33"/>
      <c r="E30" s="33"/>
      <c r="F30" s="34"/>
      <c r="G30" s="34"/>
    </row>
    <row r="31" spans="1:7" ht="24" customHeight="1" x14ac:dyDescent="0.3">
      <c r="A31" s="5"/>
      <c r="B31" s="35" t="s">
        <v>14</v>
      </c>
      <c r="C31" s="36" t="s">
        <v>15</v>
      </c>
      <c r="D31" s="36" t="s">
        <v>16</v>
      </c>
      <c r="E31" s="35" t="s">
        <v>17</v>
      </c>
      <c r="F31" s="36" t="s">
        <v>18</v>
      </c>
      <c r="G31" s="35" t="s">
        <v>19</v>
      </c>
    </row>
    <row r="32" spans="1:7" ht="12" customHeight="1" x14ac:dyDescent="0.3">
      <c r="A32" s="5"/>
      <c r="B32" s="123"/>
      <c r="C32" s="26"/>
      <c r="D32" s="123"/>
      <c r="E32" s="11"/>
      <c r="F32" s="123"/>
      <c r="G32" s="107">
        <f>(D32*F32)</f>
        <v>0</v>
      </c>
    </row>
    <row r="33" spans="1:11" ht="12" customHeight="1" x14ac:dyDescent="0.3">
      <c r="A33" s="5"/>
      <c r="B33" s="37" t="s">
        <v>23</v>
      </c>
      <c r="C33" s="38"/>
      <c r="D33" s="38"/>
      <c r="E33" s="38"/>
      <c r="F33" s="39"/>
      <c r="G33" s="108">
        <f>SUM(G32)</f>
        <v>0</v>
      </c>
    </row>
    <row r="34" spans="1:11" ht="12" customHeight="1" x14ac:dyDescent="0.3">
      <c r="A34" s="2"/>
      <c r="B34" s="40"/>
      <c r="C34" s="41"/>
      <c r="D34" s="41"/>
      <c r="E34" s="124"/>
      <c r="F34" s="42"/>
      <c r="G34" s="42"/>
    </row>
    <row r="35" spans="1:11" ht="12" customHeight="1" x14ac:dyDescent="0.3">
      <c r="A35" s="5"/>
      <c r="B35" s="31" t="s">
        <v>24</v>
      </c>
      <c r="C35" s="32"/>
      <c r="D35" s="33"/>
      <c r="E35" s="33"/>
      <c r="F35" s="34"/>
      <c r="G35" s="34"/>
    </row>
    <row r="36" spans="1:11" ht="24" customHeight="1" x14ac:dyDescent="0.3">
      <c r="A36" s="5"/>
      <c r="B36" s="43" t="s">
        <v>14</v>
      </c>
      <c r="C36" s="43" t="s">
        <v>15</v>
      </c>
      <c r="D36" s="43" t="s">
        <v>16</v>
      </c>
      <c r="E36" s="43" t="s">
        <v>17</v>
      </c>
      <c r="F36" s="44" t="s">
        <v>18</v>
      </c>
      <c r="G36" s="43" t="s">
        <v>19</v>
      </c>
    </row>
    <row r="37" spans="1:11" ht="12.75" customHeight="1" x14ac:dyDescent="0.3">
      <c r="A37" s="18"/>
      <c r="B37" s="11" t="s">
        <v>84</v>
      </c>
      <c r="C37" s="11" t="s">
        <v>25</v>
      </c>
      <c r="D37" s="151">
        <v>2.6</v>
      </c>
      <c r="E37" s="11" t="s">
        <v>85</v>
      </c>
      <c r="F37" s="123">
        <v>40000</v>
      </c>
      <c r="G37" s="123">
        <f t="shared" ref="G37" si="2">(D37*F37)</f>
        <v>104000</v>
      </c>
    </row>
    <row r="38" spans="1:11" ht="12.75" customHeight="1" x14ac:dyDescent="0.3">
      <c r="A38" s="5"/>
      <c r="B38" s="45" t="s">
        <v>26</v>
      </c>
      <c r="C38" s="46"/>
      <c r="D38" s="46"/>
      <c r="E38" s="46"/>
      <c r="F38" s="46"/>
      <c r="G38" s="147">
        <f>SUM(G37:G37)</f>
        <v>104000</v>
      </c>
    </row>
    <row r="39" spans="1:11" ht="12" customHeight="1" x14ac:dyDescent="0.3">
      <c r="A39" s="2"/>
      <c r="B39" s="40"/>
      <c r="C39" s="41"/>
      <c r="D39" s="41"/>
      <c r="E39" s="124"/>
      <c r="F39" s="42"/>
      <c r="G39" s="42"/>
    </row>
    <row r="40" spans="1:11" ht="12" customHeight="1" x14ac:dyDescent="0.3">
      <c r="A40" s="5"/>
      <c r="B40" s="31" t="s">
        <v>27</v>
      </c>
      <c r="C40" s="32"/>
      <c r="D40" s="33"/>
      <c r="E40" s="33"/>
      <c r="F40" s="34"/>
      <c r="G40" s="34"/>
    </row>
    <row r="41" spans="1:11" ht="24" customHeight="1" x14ac:dyDescent="0.3">
      <c r="A41" s="5"/>
      <c r="B41" s="44" t="s">
        <v>28</v>
      </c>
      <c r="C41" s="44" t="s">
        <v>29</v>
      </c>
      <c r="D41" s="135" t="s">
        <v>30</v>
      </c>
      <c r="E41" s="44" t="s">
        <v>17</v>
      </c>
      <c r="F41" s="44" t="s">
        <v>18</v>
      </c>
      <c r="G41" s="44" t="s">
        <v>19</v>
      </c>
      <c r="K41" s="106"/>
    </row>
    <row r="42" spans="1:11" ht="12.75" customHeight="1" x14ac:dyDescent="0.3">
      <c r="A42" s="18"/>
      <c r="B42" s="152" t="s">
        <v>31</v>
      </c>
      <c r="C42" s="47"/>
      <c r="D42" s="47"/>
      <c r="E42" s="47"/>
      <c r="F42" s="47"/>
      <c r="G42" s="47"/>
      <c r="K42" s="106"/>
    </row>
    <row r="43" spans="1:11" ht="12.75" customHeight="1" x14ac:dyDescent="0.3">
      <c r="A43" s="18"/>
      <c r="B43" s="11" t="s">
        <v>93</v>
      </c>
      <c r="C43" s="48" t="s">
        <v>32</v>
      </c>
      <c r="D43" s="153">
        <v>500</v>
      </c>
      <c r="E43" s="48" t="s">
        <v>94</v>
      </c>
      <c r="F43" s="49">
        <v>960</v>
      </c>
      <c r="G43" s="49">
        <f>(D43*F43)</f>
        <v>480000</v>
      </c>
      <c r="J43"/>
      <c r="K43" s="106"/>
    </row>
    <row r="44" spans="1:11" ht="12.75" customHeight="1" x14ac:dyDescent="0.3">
      <c r="A44" s="18"/>
      <c r="B44" s="11" t="s">
        <v>95</v>
      </c>
      <c r="C44" s="149" t="s">
        <v>32</v>
      </c>
      <c r="D44" s="149">
        <v>250</v>
      </c>
      <c r="E44" s="149" t="s">
        <v>96</v>
      </c>
      <c r="F44" s="49">
        <v>1902</v>
      </c>
      <c r="G44" s="49">
        <f t="shared" ref="G44:G47" si="3">(D44*F44)</f>
        <v>475500</v>
      </c>
      <c r="J44"/>
      <c r="K44" s="106"/>
    </row>
    <row r="45" spans="1:11" ht="12.75" customHeight="1" x14ac:dyDescent="0.3">
      <c r="A45" s="18"/>
      <c r="B45" s="11" t="s">
        <v>115</v>
      </c>
      <c r="C45" s="48" t="s">
        <v>114</v>
      </c>
      <c r="D45" s="153">
        <v>1</v>
      </c>
      <c r="E45" s="48" t="s">
        <v>97</v>
      </c>
      <c r="F45" s="49">
        <v>39710</v>
      </c>
      <c r="G45" s="49">
        <f t="shared" si="3"/>
        <v>39710</v>
      </c>
      <c r="J45"/>
    </row>
    <row r="46" spans="1:11" ht="12.75" customHeight="1" x14ac:dyDescent="0.3">
      <c r="A46" s="18"/>
      <c r="B46" s="11" t="s">
        <v>116</v>
      </c>
      <c r="C46" s="48" t="s">
        <v>117</v>
      </c>
      <c r="D46" s="155">
        <v>0.25</v>
      </c>
      <c r="E46" s="48" t="s">
        <v>98</v>
      </c>
      <c r="F46" s="49">
        <v>104790</v>
      </c>
      <c r="G46" s="49">
        <f>(D46*F46)</f>
        <v>26197.5</v>
      </c>
    </row>
    <row r="47" spans="1:11" ht="12.75" customHeight="1" x14ac:dyDescent="0.3">
      <c r="A47" s="18"/>
      <c r="B47" s="11" t="s">
        <v>109</v>
      </c>
      <c r="C47" s="48" t="s">
        <v>111</v>
      </c>
      <c r="D47" s="153">
        <v>0.5</v>
      </c>
      <c r="E47" s="48" t="s">
        <v>110</v>
      </c>
      <c r="F47" s="49">
        <v>117950</v>
      </c>
      <c r="G47" s="49">
        <f t="shared" si="3"/>
        <v>58975</v>
      </c>
    </row>
    <row r="48" spans="1:11" ht="12.75" customHeight="1" x14ac:dyDescent="0.3">
      <c r="A48" s="18"/>
      <c r="B48" s="11"/>
      <c r="C48" s="48"/>
      <c r="D48" s="153"/>
      <c r="E48" s="48"/>
      <c r="F48" s="49"/>
      <c r="G48" s="49"/>
    </row>
    <row r="49" spans="1:7" ht="12.75" customHeight="1" x14ac:dyDescent="0.3">
      <c r="A49" s="18"/>
      <c r="B49" s="152" t="s">
        <v>64</v>
      </c>
      <c r="C49" s="48"/>
      <c r="D49" s="148"/>
      <c r="E49" s="48"/>
      <c r="F49" s="49"/>
      <c r="G49" s="49"/>
    </row>
    <row r="50" spans="1:7" ht="12.75" customHeight="1" x14ac:dyDescent="0.3">
      <c r="A50" s="18"/>
      <c r="B50" s="11" t="s">
        <v>99</v>
      </c>
      <c r="C50" s="48" t="s">
        <v>65</v>
      </c>
      <c r="D50" s="153">
        <v>5</v>
      </c>
      <c r="E50" s="48" t="s">
        <v>100</v>
      </c>
      <c r="F50" s="49">
        <v>19360</v>
      </c>
      <c r="G50" s="49">
        <f t="shared" ref="G50:G53" si="4">(D50*F50)</f>
        <v>96800</v>
      </c>
    </row>
    <row r="51" spans="1:7" ht="12.75" customHeight="1" x14ac:dyDescent="0.3">
      <c r="A51" s="18"/>
      <c r="B51" s="11" t="s">
        <v>101</v>
      </c>
      <c r="C51" s="140" t="s">
        <v>65</v>
      </c>
      <c r="D51" s="154">
        <v>5</v>
      </c>
      <c r="E51" s="140" t="s">
        <v>100</v>
      </c>
      <c r="F51" s="141">
        <v>19110</v>
      </c>
      <c r="G51" s="49">
        <f t="shared" si="4"/>
        <v>95550</v>
      </c>
    </row>
    <row r="52" spans="1:7" ht="12.75" customHeight="1" x14ac:dyDescent="0.3">
      <c r="A52" s="18"/>
      <c r="B52" s="11" t="s">
        <v>119</v>
      </c>
      <c r="C52" s="140" t="s">
        <v>114</v>
      </c>
      <c r="D52" s="154">
        <v>1</v>
      </c>
      <c r="E52" s="140" t="s">
        <v>113</v>
      </c>
      <c r="F52" s="141">
        <v>33920</v>
      </c>
      <c r="G52" s="49">
        <f>D52*F52</f>
        <v>33920</v>
      </c>
    </row>
    <row r="53" spans="1:7" ht="12.75" customHeight="1" x14ac:dyDescent="0.3">
      <c r="A53" s="18"/>
      <c r="B53" s="11" t="s">
        <v>112</v>
      </c>
      <c r="C53" s="140" t="s">
        <v>65</v>
      </c>
      <c r="D53" s="154">
        <v>1</v>
      </c>
      <c r="E53" s="140" t="s">
        <v>100</v>
      </c>
      <c r="F53" s="141">
        <v>30530</v>
      </c>
      <c r="G53" s="49">
        <f t="shared" si="4"/>
        <v>30530</v>
      </c>
    </row>
    <row r="54" spans="1:7" ht="12.75" customHeight="1" x14ac:dyDescent="0.3">
      <c r="A54" s="18"/>
      <c r="B54" s="152" t="s">
        <v>86</v>
      </c>
      <c r="C54" s="140"/>
      <c r="D54" s="150"/>
      <c r="E54" s="140"/>
      <c r="F54" s="141"/>
      <c r="G54" s="49"/>
    </row>
    <row r="55" spans="1:7" ht="12.75" customHeight="1" x14ac:dyDescent="0.3">
      <c r="A55" s="18"/>
      <c r="B55" s="11" t="s">
        <v>102</v>
      </c>
      <c r="C55" s="140" t="s">
        <v>65</v>
      </c>
      <c r="D55" s="154">
        <v>1</v>
      </c>
      <c r="E55" s="140" t="s">
        <v>103</v>
      </c>
      <c r="F55" s="141">
        <v>12900</v>
      </c>
      <c r="G55" s="49">
        <f>(D55*F55)</f>
        <v>12900</v>
      </c>
    </row>
    <row r="56" spans="1:7" ht="12.75" customHeight="1" x14ac:dyDescent="0.3">
      <c r="A56" s="18"/>
      <c r="B56" s="11" t="s">
        <v>104</v>
      </c>
      <c r="C56" s="140" t="s">
        <v>118</v>
      </c>
      <c r="D56" s="154">
        <v>0.5</v>
      </c>
      <c r="E56" s="140" t="s">
        <v>103</v>
      </c>
      <c r="F56" s="141">
        <v>124440</v>
      </c>
      <c r="G56" s="49">
        <f>(D56*F56)</f>
        <v>62220</v>
      </c>
    </row>
    <row r="57" spans="1:7" ht="13.5" customHeight="1" x14ac:dyDescent="0.3">
      <c r="A57" s="5"/>
      <c r="B57" s="50" t="s">
        <v>33</v>
      </c>
      <c r="C57" s="51"/>
      <c r="D57" s="51"/>
      <c r="E57" s="51"/>
      <c r="F57" s="52"/>
      <c r="G57" s="53">
        <f>SUM(G42:G56)</f>
        <v>1412302.5</v>
      </c>
    </row>
    <row r="58" spans="1:7" ht="12" customHeight="1" x14ac:dyDescent="0.3">
      <c r="A58" s="2"/>
      <c r="B58" s="40"/>
      <c r="C58" s="41"/>
      <c r="D58" s="41"/>
      <c r="E58" s="124"/>
      <c r="F58" s="42"/>
      <c r="G58" s="42"/>
    </row>
    <row r="59" spans="1:7" ht="12" customHeight="1" x14ac:dyDescent="0.3">
      <c r="A59" s="5"/>
      <c r="B59" s="31" t="s">
        <v>34</v>
      </c>
      <c r="C59" s="32"/>
      <c r="D59" s="33"/>
      <c r="E59" s="33"/>
      <c r="F59" s="34"/>
      <c r="G59" s="34"/>
    </row>
    <row r="60" spans="1:7" ht="24" customHeight="1" x14ac:dyDescent="0.3">
      <c r="A60" s="5"/>
      <c r="B60" s="134" t="s">
        <v>35</v>
      </c>
      <c r="C60" s="135" t="s">
        <v>29</v>
      </c>
      <c r="D60" s="135" t="s">
        <v>30</v>
      </c>
      <c r="E60" s="134" t="s">
        <v>17</v>
      </c>
      <c r="F60" s="135" t="s">
        <v>18</v>
      </c>
      <c r="G60" s="134" t="s">
        <v>19</v>
      </c>
    </row>
    <row r="61" spans="1:7" ht="12.75" customHeight="1" x14ac:dyDescent="0.3">
      <c r="A61" s="66"/>
      <c r="B61" s="123" t="s">
        <v>87</v>
      </c>
      <c r="C61" s="140" t="s">
        <v>88</v>
      </c>
      <c r="D61" s="49">
        <v>3099</v>
      </c>
      <c r="E61" s="125" t="s">
        <v>89</v>
      </c>
      <c r="F61" s="49">
        <v>290</v>
      </c>
      <c r="G61" s="141">
        <f>(D61*F61)</f>
        <v>898710</v>
      </c>
    </row>
    <row r="62" spans="1:7" ht="12.75" customHeight="1" x14ac:dyDescent="0.3">
      <c r="A62" s="66"/>
      <c r="B62" s="123" t="s">
        <v>90</v>
      </c>
      <c r="C62" s="26" t="s">
        <v>20</v>
      </c>
      <c r="D62" s="49">
        <v>12</v>
      </c>
      <c r="E62" s="125" t="s">
        <v>89</v>
      </c>
      <c r="F62" s="49">
        <v>25000</v>
      </c>
      <c r="G62" s="141">
        <f t="shared" ref="G62" si="5">(D62*F62)</f>
        <v>300000</v>
      </c>
    </row>
    <row r="63" spans="1:7" ht="13.5" customHeight="1" x14ac:dyDescent="0.3">
      <c r="A63" s="5"/>
      <c r="B63" s="136" t="s">
        <v>36</v>
      </c>
      <c r="C63" s="137"/>
      <c r="D63" s="137"/>
      <c r="E63" s="137"/>
      <c r="F63" s="138"/>
      <c r="G63" s="139">
        <f>SUM(G61:G62)</f>
        <v>1198710</v>
      </c>
    </row>
    <row r="64" spans="1:7" ht="12" customHeight="1" x14ac:dyDescent="0.3">
      <c r="A64" s="2"/>
      <c r="B64" s="69"/>
      <c r="C64" s="69"/>
      <c r="D64" s="69"/>
      <c r="E64" s="126"/>
      <c r="F64" s="70"/>
      <c r="G64" s="70"/>
    </row>
    <row r="65" spans="1:7" ht="12" customHeight="1" x14ac:dyDescent="0.3">
      <c r="A65" s="66"/>
      <c r="B65" s="71" t="s">
        <v>37</v>
      </c>
      <c r="C65" s="72"/>
      <c r="D65" s="72"/>
      <c r="E65" s="110"/>
      <c r="F65" s="72"/>
      <c r="G65" s="73">
        <f>G28+G33+G38+G57+G63</f>
        <v>4365012.5</v>
      </c>
    </row>
    <row r="66" spans="1:7" ht="12" customHeight="1" x14ac:dyDescent="0.3">
      <c r="A66" s="66"/>
      <c r="B66" s="74" t="s">
        <v>38</v>
      </c>
      <c r="C66" s="55"/>
      <c r="D66" s="55"/>
      <c r="E66" s="111"/>
      <c r="F66" s="55"/>
      <c r="G66" s="75">
        <f>G65*0.05</f>
        <v>218250.625</v>
      </c>
    </row>
    <row r="67" spans="1:7" ht="12" customHeight="1" x14ac:dyDescent="0.3">
      <c r="A67" s="66"/>
      <c r="B67" s="76" t="s">
        <v>39</v>
      </c>
      <c r="C67" s="54"/>
      <c r="D67" s="54"/>
      <c r="E67" s="112"/>
      <c r="F67" s="54"/>
      <c r="G67" s="77">
        <f>G66+G65</f>
        <v>4583263.125</v>
      </c>
    </row>
    <row r="68" spans="1:7" ht="12" customHeight="1" x14ac:dyDescent="0.3">
      <c r="A68" s="66"/>
      <c r="B68" s="74" t="s">
        <v>40</v>
      </c>
      <c r="C68" s="55"/>
      <c r="D68" s="55"/>
      <c r="E68" s="111"/>
      <c r="F68" s="55"/>
      <c r="G68" s="75">
        <f>G12</f>
        <v>9100000</v>
      </c>
    </row>
    <row r="69" spans="1:7" ht="12" customHeight="1" x14ac:dyDescent="0.3">
      <c r="A69" s="66"/>
      <c r="B69" s="78" t="s">
        <v>41</v>
      </c>
      <c r="C69" s="79"/>
      <c r="D69" s="79"/>
      <c r="E69" s="113"/>
      <c r="F69" s="79"/>
      <c r="G69" s="80">
        <f>G68-G67</f>
        <v>4516736.875</v>
      </c>
    </row>
    <row r="70" spans="1:7" ht="12" customHeight="1" x14ac:dyDescent="0.3">
      <c r="A70" s="66"/>
      <c r="B70" s="67" t="s">
        <v>42</v>
      </c>
      <c r="C70" s="68"/>
      <c r="D70" s="68"/>
      <c r="E70" s="114"/>
      <c r="F70" s="68"/>
      <c r="G70" s="63"/>
    </row>
    <row r="71" spans="1:7" ht="12.75" customHeight="1" thickBot="1" x14ac:dyDescent="0.35">
      <c r="A71" s="66"/>
      <c r="B71" s="81"/>
      <c r="C71" s="68"/>
      <c r="D71" s="68"/>
      <c r="E71" s="114"/>
      <c r="F71" s="68"/>
      <c r="G71" s="63"/>
    </row>
    <row r="72" spans="1:7" ht="12" customHeight="1" x14ac:dyDescent="0.3">
      <c r="A72" s="66"/>
      <c r="B72" s="93" t="s">
        <v>43</v>
      </c>
      <c r="C72" s="94"/>
      <c r="D72" s="94"/>
      <c r="E72" s="127"/>
      <c r="F72" s="95"/>
      <c r="G72" s="63"/>
    </row>
    <row r="73" spans="1:7" ht="12" customHeight="1" x14ac:dyDescent="0.3">
      <c r="A73" s="66"/>
      <c r="B73" s="96" t="s">
        <v>44</v>
      </c>
      <c r="C73" s="65"/>
      <c r="D73" s="65"/>
      <c r="E73" s="128"/>
      <c r="F73" s="97"/>
      <c r="G73" s="63"/>
    </row>
    <row r="74" spans="1:7" ht="12" customHeight="1" x14ac:dyDescent="0.3">
      <c r="A74" s="66"/>
      <c r="B74" s="96" t="s">
        <v>45</v>
      </c>
      <c r="C74" s="65"/>
      <c r="D74" s="65"/>
      <c r="E74" s="128"/>
      <c r="F74" s="97"/>
      <c r="G74" s="63"/>
    </row>
    <row r="75" spans="1:7" ht="12" customHeight="1" x14ac:dyDescent="0.3">
      <c r="A75" s="66"/>
      <c r="B75" s="96" t="s">
        <v>46</v>
      </c>
      <c r="C75" s="65"/>
      <c r="D75" s="65"/>
      <c r="E75" s="128"/>
      <c r="F75" s="97"/>
      <c r="G75" s="63"/>
    </row>
    <row r="76" spans="1:7" ht="12" customHeight="1" x14ac:dyDescent="0.3">
      <c r="A76" s="66"/>
      <c r="B76" s="96" t="s">
        <v>47</v>
      </c>
      <c r="C76" s="65"/>
      <c r="D76" s="65"/>
      <c r="E76" s="128"/>
      <c r="F76" s="97"/>
      <c r="G76" s="63"/>
    </row>
    <row r="77" spans="1:7" ht="12" customHeight="1" x14ac:dyDescent="0.3">
      <c r="A77" s="66"/>
      <c r="B77" s="96" t="s">
        <v>48</v>
      </c>
      <c r="C77" s="65"/>
      <c r="D77" s="65"/>
      <c r="E77" s="128"/>
      <c r="F77" s="97"/>
      <c r="G77" s="63"/>
    </row>
    <row r="78" spans="1:7" ht="12.75" customHeight="1" thickBot="1" x14ac:dyDescent="0.35">
      <c r="A78" s="66"/>
      <c r="B78" s="98" t="s">
        <v>49</v>
      </c>
      <c r="C78" s="99"/>
      <c r="D78" s="99"/>
      <c r="E78" s="129"/>
      <c r="F78" s="100"/>
      <c r="G78" s="63"/>
    </row>
    <row r="79" spans="1:7" ht="12.75" customHeight="1" x14ac:dyDescent="0.3">
      <c r="A79" s="66"/>
      <c r="B79" s="91"/>
      <c r="C79" s="65"/>
      <c r="D79" s="65"/>
      <c r="E79" s="128"/>
      <c r="F79" s="65"/>
      <c r="G79" s="63"/>
    </row>
    <row r="80" spans="1:7" ht="15" customHeight="1" thickBot="1" x14ac:dyDescent="0.35">
      <c r="A80" s="66"/>
      <c r="B80" s="158" t="s">
        <v>50</v>
      </c>
      <c r="C80" s="159"/>
      <c r="D80" s="90"/>
      <c r="E80" s="130"/>
      <c r="F80" s="57"/>
      <c r="G80" s="63"/>
    </row>
    <row r="81" spans="1:7" ht="12" customHeight="1" x14ac:dyDescent="0.3">
      <c r="A81" s="66"/>
      <c r="B81" s="83" t="s">
        <v>35</v>
      </c>
      <c r="C81" s="58" t="s">
        <v>51</v>
      </c>
      <c r="D81" s="84" t="s">
        <v>52</v>
      </c>
      <c r="E81" s="130"/>
      <c r="F81" s="57"/>
      <c r="G81" s="63"/>
    </row>
    <row r="82" spans="1:7" ht="12" customHeight="1" x14ac:dyDescent="0.3">
      <c r="A82" s="66"/>
      <c r="B82" s="85" t="s">
        <v>53</v>
      </c>
      <c r="C82" s="59">
        <f>G28</f>
        <v>1650000</v>
      </c>
      <c r="D82" s="86">
        <f>(C82/C88)</f>
        <v>0.36000551462992864</v>
      </c>
      <c r="E82" s="130"/>
      <c r="F82" s="57"/>
      <c r="G82" s="63"/>
    </row>
    <row r="83" spans="1:7" ht="12" customHeight="1" x14ac:dyDescent="0.3">
      <c r="A83" s="66"/>
      <c r="B83" s="85" t="s">
        <v>54</v>
      </c>
      <c r="C83" s="59">
        <f>G33</f>
        <v>0</v>
      </c>
      <c r="D83" s="86">
        <v>0</v>
      </c>
      <c r="E83" s="130"/>
      <c r="F83" s="57"/>
      <c r="G83" s="63"/>
    </row>
    <row r="84" spans="1:7" ht="12" customHeight="1" x14ac:dyDescent="0.3">
      <c r="A84" s="66"/>
      <c r="B84" s="85" t="s">
        <v>55</v>
      </c>
      <c r="C84" s="59">
        <f>G38</f>
        <v>104000</v>
      </c>
      <c r="D84" s="86">
        <f>(C84/C88)</f>
        <v>2.2691256679704595E-2</v>
      </c>
      <c r="E84" s="130"/>
      <c r="F84" s="57"/>
      <c r="G84" s="63"/>
    </row>
    <row r="85" spans="1:7" ht="12" customHeight="1" x14ac:dyDescent="0.3">
      <c r="A85" s="66"/>
      <c r="B85" s="85" t="s">
        <v>28</v>
      </c>
      <c r="C85" s="59">
        <f>G57</f>
        <v>1412302.5</v>
      </c>
      <c r="D85" s="86">
        <f>(C85/C88)</f>
        <v>0.30814344747008171</v>
      </c>
      <c r="E85" s="130"/>
      <c r="F85" s="57"/>
      <c r="G85" s="63"/>
    </row>
    <row r="86" spans="1:7" ht="12" customHeight="1" x14ac:dyDescent="0.3">
      <c r="A86" s="66"/>
      <c r="B86" s="85" t="s">
        <v>56</v>
      </c>
      <c r="C86" s="60">
        <f>G63</f>
        <v>1198710</v>
      </c>
      <c r="D86" s="86">
        <f>(C86/C88)</f>
        <v>0.26154073360123742</v>
      </c>
      <c r="E86" s="115"/>
      <c r="F86" s="62"/>
      <c r="G86" s="63"/>
    </row>
    <row r="87" spans="1:7" ht="12" customHeight="1" x14ac:dyDescent="0.3">
      <c r="A87" s="66"/>
      <c r="B87" s="85" t="s">
        <v>57</v>
      </c>
      <c r="C87" s="60">
        <f>G66</f>
        <v>218250.625</v>
      </c>
      <c r="D87" s="86">
        <f>(C87/C88)</f>
        <v>4.7619047619047616E-2</v>
      </c>
      <c r="E87" s="115"/>
      <c r="F87" s="62"/>
      <c r="G87" s="63"/>
    </row>
    <row r="88" spans="1:7" ht="12.75" customHeight="1" thickBot="1" x14ac:dyDescent="0.35">
      <c r="A88" s="66"/>
      <c r="B88" s="87" t="s">
        <v>58</v>
      </c>
      <c r="C88" s="88">
        <f>SUM(C82:C87)</f>
        <v>4583263.125</v>
      </c>
      <c r="D88" s="89">
        <f>SUM(D82:D87)</f>
        <v>1</v>
      </c>
      <c r="E88" s="115"/>
      <c r="F88" s="62"/>
      <c r="G88" s="63"/>
    </row>
    <row r="89" spans="1:7" ht="12" customHeight="1" x14ac:dyDescent="0.3">
      <c r="A89" s="66"/>
      <c r="B89" s="81"/>
      <c r="C89" s="68"/>
      <c r="D89" s="68"/>
      <c r="E89" s="114"/>
      <c r="F89" s="68"/>
      <c r="G89" s="63"/>
    </row>
    <row r="90" spans="1:7" ht="12.75" customHeight="1" x14ac:dyDescent="0.3">
      <c r="A90" s="66"/>
      <c r="B90" s="82"/>
      <c r="C90" s="68"/>
      <c r="D90" s="68"/>
      <c r="E90" s="114"/>
      <c r="F90" s="68"/>
      <c r="G90" s="63"/>
    </row>
    <row r="91" spans="1:7" ht="12" customHeight="1" thickBot="1" x14ac:dyDescent="0.35">
      <c r="A91" s="56"/>
      <c r="B91" s="102"/>
      <c r="C91" s="103" t="s">
        <v>91</v>
      </c>
      <c r="D91" s="104"/>
      <c r="E91" s="116"/>
      <c r="F91" s="61"/>
      <c r="G91" s="63"/>
    </row>
    <row r="92" spans="1:7" ht="12" customHeight="1" x14ac:dyDescent="0.3">
      <c r="A92" s="66"/>
      <c r="B92" s="105" t="s">
        <v>105</v>
      </c>
      <c r="C92" s="142">
        <v>4000</v>
      </c>
      <c r="D92" s="142">
        <v>7000</v>
      </c>
      <c r="E92" s="142">
        <v>10000</v>
      </c>
      <c r="F92" s="101"/>
      <c r="G92" s="64"/>
    </row>
    <row r="93" spans="1:7" ht="12.75" customHeight="1" thickBot="1" x14ac:dyDescent="0.35">
      <c r="A93" s="66"/>
      <c r="B93" s="87" t="s">
        <v>106</v>
      </c>
      <c r="C93" s="88">
        <f>(G67/C92)</f>
        <v>1145.8157812500001</v>
      </c>
      <c r="D93" s="88">
        <f>(G67/D92)</f>
        <v>654.75187500000004</v>
      </c>
      <c r="E93" s="117">
        <f>(G67/E92)</f>
        <v>458.32631249999997</v>
      </c>
      <c r="F93" s="101"/>
      <c r="G93" s="64"/>
    </row>
    <row r="94" spans="1:7" ht="15.6" customHeight="1" x14ac:dyDescent="0.3">
      <c r="A94" s="66"/>
      <c r="B94" s="92" t="s">
        <v>59</v>
      </c>
      <c r="C94" s="65"/>
      <c r="D94" s="65"/>
      <c r="E94" s="128"/>
      <c r="F94" s="65"/>
      <c r="G94" s="65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opLeftCell="B58" zoomScale="110" zoomScaleNormal="110" workbookViewId="0">
      <selection activeCell="I19" sqref="I1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5.44140625" style="1" customWidth="1"/>
    <col min="3" max="3" width="19.44140625" style="1" customWidth="1"/>
    <col min="4" max="4" width="9.44140625" style="1" customWidth="1"/>
    <col min="5" max="5" width="14.44140625" style="13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118"/>
      <c r="F1" s="2"/>
      <c r="G1" s="2"/>
    </row>
    <row r="2" spans="1:7" ht="15" customHeight="1" x14ac:dyDescent="0.3">
      <c r="A2" s="2"/>
      <c r="B2" s="2"/>
      <c r="C2" s="2"/>
      <c r="D2" s="2"/>
      <c r="E2" s="118"/>
      <c r="F2" s="2"/>
      <c r="G2" s="2"/>
    </row>
    <row r="3" spans="1:7" ht="15" customHeight="1" x14ac:dyDescent="0.3">
      <c r="A3" s="2"/>
      <c r="B3" s="2"/>
      <c r="C3" s="2"/>
      <c r="D3" s="2"/>
      <c r="E3" s="118"/>
      <c r="F3" s="2"/>
      <c r="G3" s="2"/>
    </row>
    <row r="4" spans="1:7" ht="15" customHeight="1" x14ac:dyDescent="0.3">
      <c r="A4" s="2"/>
      <c r="B4" s="2"/>
      <c r="C4" s="2"/>
      <c r="D4" s="2"/>
      <c r="E4" s="118"/>
      <c r="F4" s="2"/>
      <c r="G4" s="2"/>
    </row>
    <row r="5" spans="1:7" ht="15" customHeight="1" x14ac:dyDescent="0.3">
      <c r="A5" s="2"/>
      <c r="B5" s="2"/>
      <c r="C5" s="2"/>
      <c r="D5" s="2"/>
      <c r="E5" s="118"/>
      <c r="F5" s="2"/>
      <c r="G5" s="2"/>
    </row>
    <row r="6" spans="1:7" ht="15" customHeight="1" x14ac:dyDescent="0.3">
      <c r="A6" s="2"/>
      <c r="B6" s="2"/>
      <c r="C6" s="2"/>
      <c r="D6" s="2"/>
      <c r="E6" s="118"/>
      <c r="F6" s="2"/>
      <c r="G6" s="2"/>
    </row>
    <row r="7" spans="1:7" ht="15" customHeight="1" x14ac:dyDescent="0.3">
      <c r="A7" s="2"/>
      <c r="B7" s="2"/>
      <c r="C7" s="2"/>
      <c r="D7" s="2"/>
      <c r="E7" s="118"/>
      <c r="F7" s="2"/>
      <c r="G7" s="2"/>
    </row>
    <row r="8" spans="1:7" ht="15" customHeight="1" x14ac:dyDescent="0.3">
      <c r="A8" s="2"/>
      <c r="B8" s="3"/>
      <c r="C8" s="4"/>
      <c r="D8" s="2"/>
      <c r="E8" s="119"/>
      <c r="F8" s="4"/>
      <c r="G8" s="4"/>
    </row>
    <row r="9" spans="1:7" ht="12" customHeight="1" x14ac:dyDescent="0.3">
      <c r="A9" s="5"/>
      <c r="B9" s="6" t="s">
        <v>0</v>
      </c>
      <c r="C9" s="7" t="s">
        <v>66</v>
      </c>
      <c r="D9" s="8"/>
      <c r="E9" s="162" t="s">
        <v>68</v>
      </c>
      <c r="F9" s="163"/>
      <c r="G9" s="9">
        <v>7000</v>
      </c>
    </row>
    <row r="10" spans="1:7" ht="38.25" customHeight="1" x14ac:dyDescent="0.3">
      <c r="A10" s="5"/>
      <c r="B10" s="10" t="s">
        <v>1</v>
      </c>
      <c r="C10" s="11" t="s">
        <v>67</v>
      </c>
      <c r="D10" s="12"/>
      <c r="E10" s="160" t="s">
        <v>2</v>
      </c>
      <c r="F10" s="161"/>
      <c r="G10" s="120" t="s">
        <v>107</v>
      </c>
    </row>
    <row r="11" spans="1:7" ht="18" customHeight="1" x14ac:dyDescent="0.3">
      <c r="A11" s="5"/>
      <c r="B11" s="10" t="s">
        <v>3</v>
      </c>
      <c r="C11" s="120" t="s">
        <v>63</v>
      </c>
      <c r="D11" s="12"/>
      <c r="E11" s="160" t="s">
        <v>92</v>
      </c>
      <c r="F11" s="161"/>
      <c r="G11" s="144">
        <v>1300</v>
      </c>
    </row>
    <row r="12" spans="1:7" ht="18" customHeight="1" x14ac:dyDescent="0.3">
      <c r="A12" s="5"/>
      <c r="B12" s="10" t="s">
        <v>4</v>
      </c>
      <c r="C12" s="11" t="s">
        <v>60</v>
      </c>
      <c r="D12" s="12"/>
      <c r="E12" s="156" t="s">
        <v>5</v>
      </c>
      <c r="F12" s="157"/>
      <c r="G12" s="143">
        <f>(G9*G11)</f>
        <v>9100000</v>
      </c>
    </row>
    <row r="13" spans="1:7" ht="30.75" customHeight="1" x14ac:dyDescent="0.3">
      <c r="A13" s="5"/>
      <c r="B13" s="10" t="s">
        <v>6</v>
      </c>
      <c r="C13" s="120" t="s">
        <v>108</v>
      </c>
      <c r="D13" s="12"/>
      <c r="E13" s="160" t="s">
        <v>7</v>
      </c>
      <c r="F13" s="161"/>
      <c r="G13" s="11" t="s">
        <v>61</v>
      </c>
    </row>
    <row r="14" spans="1:7" ht="13.5" customHeight="1" x14ac:dyDescent="0.3">
      <c r="A14" s="5"/>
      <c r="B14" s="10" t="s">
        <v>8</v>
      </c>
      <c r="C14" s="120" t="s">
        <v>108</v>
      </c>
      <c r="D14" s="12"/>
      <c r="E14" s="160" t="s">
        <v>9</v>
      </c>
      <c r="F14" s="161"/>
      <c r="G14" s="120" t="s">
        <v>69</v>
      </c>
    </row>
    <row r="15" spans="1:7" ht="25.5" customHeight="1" x14ac:dyDescent="0.3">
      <c r="A15" s="5"/>
      <c r="B15" s="10" t="s">
        <v>10</v>
      </c>
      <c r="C15" s="145">
        <v>44727</v>
      </c>
      <c r="D15" s="12"/>
      <c r="E15" s="164" t="s">
        <v>11</v>
      </c>
      <c r="F15" s="165"/>
      <c r="G15" s="11" t="s">
        <v>62</v>
      </c>
    </row>
    <row r="16" spans="1:7" ht="12" customHeight="1" x14ac:dyDescent="0.3">
      <c r="A16" s="2"/>
      <c r="B16" s="13"/>
      <c r="C16" s="14"/>
      <c r="D16" s="15"/>
      <c r="E16" s="121"/>
      <c r="F16" s="16"/>
      <c r="G16" s="17"/>
    </row>
    <row r="17" spans="1:7" ht="12" customHeight="1" x14ac:dyDescent="0.3">
      <c r="A17" s="18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3">
      <c r="A18" s="2"/>
      <c r="B18" s="19"/>
      <c r="C18" s="20"/>
      <c r="D18" s="20"/>
      <c r="E18" s="122"/>
      <c r="F18" s="21"/>
      <c r="G18" s="21"/>
    </row>
    <row r="19" spans="1:7" ht="12" customHeight="1" x14ac:dyDescent="0.3">
      <c r="A19" s="5"/>
      <c r="B19" s="22" t="s">
        <v>13</v>
      </c>
      <c r="C19" s="23"/>
      <c r="D19" s="24"/>
      <c r="E19" s="109"/>
      <c r="F19" s="24"/>
      <c r="G19" s="24"/>
    </row>
    <row r="20" spans="1:7" ht="24" customHeight="1" x14ac:dyDescent="0.3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21.6" customHeight="1" x14ac:dyDescent="0.3">
      <c r="A21" s="18"/>
      <c r="B21" s="11" t="s">
        <v>70</v>
      </c>
      <c r="C21" s="26" t="s">
        <v>20</v>
      </c>
      <c r="D21" s="151">
        <v>8</v>
      </c>
      <c r="E21" s="11" t="s">
        <v>77</v>
      </c>
      <c r="F21" s="123">
        <v>26000</v>
      </c>
      <c r="G21" s="143">
        <f>(D21*F21)</f>
        <v>208000</v>
      </c>
    </row>
    <row r="22" spans="1:7" ht="12.75" customHeight="1" x14ac:dyDescent="0.3">
      <c r="A22" s="18"/>
      <c r="B22" s="11" t="s">
        <v>71</v>
      </c>
      <c r="C22" s="26" t="s">
        <v>20</v>
      </c>
      <c r="D22" s="151">
        <v>2</v>
      </c>
      <c r="E22" s="11" t="s">
        <v>78</v>
      </c>
      <c r="F22" s="123">
        <f t="shared" ref="F22:F27" si="0">F21</f>
        <v>26000</v>
      </c>
      <c r="G22" s="143">
        <f t="shared" ref="G22:G27" si="1">(D22*F22)</f>
        <v>52000</v>
      </c>
    </row>
    <row r="23" spans="1:7" ht="12.75" customHeight="1" x14ac:dyDescent="0.3">
      <c r="A23" s="18"/>
      <c r="B23" s="11" t="s">
        <v>72</v>
      </c>
      <c r="C23" s="26" t="s">
        <v>20</v>
      </c>
      <c r="D23" s="151">
        <v>25</v>
      </c>
      <c r="E23" s="11" t="s">
        <v>79</v>
      </c>
      <c r="F23" s="123">
        <f t="shared" si="0"/>
        <v>26000</v>
      </c>
      <c r="G23" s="143">
        <f t="shared" si="1"/>
        <v>650000</v>
      </c>
    </row>
    <row r="24" spans="1:7" ht="12.75" customHeight="1" x14ac:dyDescent="0.3">
      <c r="A24" s="18"/>
      <c r="B24" s="11" t="s">
        <v>73</v>
      </c>
      <c r="C24" s="26" t="s">
        <v>20</v>
      </c>
      <c r="D24" s="151">
        <v>6</v>
      </c>
      <c r="E24" s="11" t="s">
        <v>80</v>
      </c>
      <c r="F24" s="123">
        <f t="shared" si="0"/>
        <v>26000</v>
      </c>
      <c r="G24" s="143">
        <f t="shared" si="1"/>
        <v>156000</v>
      </c>
    </row>
    <row r="25" spans="1:7" ht="12.75" customHeight="1" x14ac:dyDescent="0.3">
      <c r="A25" s="18"/>
      <c r="B25" s="11" t="s">
        <v>74</v>
      </c>
      <c r="C25" s="26" t="s">
        <v>20</v>
      </c>
      <c r="D25" s="151">
        <v>5</v>
      </c>
      <c r="E25" s="11" t="s">
        <v>81</v>
      </c>
      <c r="F25" s="123">
        <f t="shared" si="0"/>
        <v>26000</v>
      </c>
      <c r="G25" s="143">
        <f t="shared" si="1"/>
        <v>130000</v>
      </c>
    </row>
    <row r="26" spans="1:7" ht="12.75" customHeight="1" x14ac:dyDescent="0.3">
      <c r="A26" s="18"/>
      <c r="B26" s="11" t="s">
        <v>75</v>
      </c>
      <c r="C26" s="26" t="s">
        <v>20</v>
      </c>
      <c r="D26" s="151">
        <v>2</v>
      </c>
      <c r="E26" s="11" t="s">
        <v>82</v>
      </c>
      <c r="F26" s="123">
        <f t="shared" si="0"/>
        <v>26000</v>
      </c>
      <c r="G26" s="143">
        <f t="shared" si="1"/>
        <v>52000</v>
      </c>
    </row>
    <row r="27" spans="1:7" ht="12.75" customHeight="1" x14ac:dyDescent="0.3">
      <c r="A27" s="18"/>
      <c r="B27" s="11" t="s">
        <v>76</v>
      </c>
      <c r="C27" s="26" t="s">
        <v>20</v>
      </c>
      <c r="D27" s="151">
        <v>18</v>
      </c>
      <c r="E27" s="11" t="s">
        <v>83</v>
      </c>
      <c r="F27" s="123">
        <f t="shared" si="0"/>
        <v>26000</v>
      </c>
      <c r="G27" s="143">
        <f t="shared" si="1"/>
        <v>468000</v>
      </c>
    </row>
    <row r="28" spans="1:7" ht="12.75" customHeight="1" x14ac:dyDescent="0.3">
      <c r="A28" s="18"/>
      <c r="B28" s="27" t="s">
        <v>21</v>
      </c>
      <c r="C28" s="28"/>
      <c r="D28" s="28"/>
      <c r="E28" s="28"/>
      <c r="F28" s="29"/>
      <c r="G28" s="146">
        <f>SUM(G21:G27)</f>
        <v>1716000</v>
      </c>
    </row>
    <row r="29" spans="1:7" ht="12" customHeight="1" x14ac:dyDescent="0.3">
      <c r="A29" s="2"/>
      <c r="B29" s="19"/>
      <c r="C29" s="21"/>
      <c r="D29" s="21"/>
      <c r="E29" s="122"/>
      <c r="F29" s="30"/>
      <c r="G29" s="30"/>
    </row>
    <row r="30" spans="1:7" ht="12" customHeight="1" x14ac:dyDescent="0.3">
      <c r="A30" s="5"/>
      <c r="B30" s="31" t="s">
        <v>22</v>
      </c>
      <c r="C30" s="32"/>
      <c r="D30" s="33"/>
      <c r="E30" s="33"/>
      <c r="F30" s="34"/>
      <c r="G30" s="34"/>
    </row>
    <row r="31" spans="1:7" ht="24" customHeight="1" x14ac:dyDescent="0.3">
      <c r="A31" s="5"/>
      <c r="B31" s="35" t="s">
        <v>14</v>
      </c>
      <c r="C31" s="36" t="s">
        <v>15</v>
      </c>
      <c r="D31" s="36" t="s">
        <v>16</v>
      </c>
      <c r="E31" s="35" t="s">
        <v>17</v>
      </c>
      <c r="F31" s="36" t="s">
        <v>18</v>
      </c>
      <c r="G31" s="35" t="s">
        <v>19</v>
      </c>
    </row>
    <row r="32" spans="1:7" ht="12" customHeight="1" x14ac:dyDescent="0.3">
      <c r="A32" s="5"/>
      <c r="B32" s="123"/>
      <c r="C32" s="26"/>
      <c r="D32" s="123"/>
      <c r="E32" s="11"/>
      <c r="F32" s="123"/>
      <c r="G32" s="107">
        <f>(D32*F32)</f>
        <v>0</v>
      </c>
    </row>
    <row r="33" spans="1:11" ht="12" customHeight="1" x14ac:dyDescent="0.3">
      <c r="A33" s="5"/>
      <c r="B33" s="37" t="s">
        <v>23</v>
      </c>
      <c r="C33" s="38"/>
      <c r="D33" s="38"/>
      <c r="E33" s="38"/>
      <c r="F33" s="39"/>
      <c r="G33" s="108">
        <f>SUM(G32)</f>
        <v>0</v>
      </c>
    </row>
    <row r="34" spans="1:11" ht="12" customHeight="1" x14ac:dyDescent="0.3">
      <c r="A34" s="2"/>
      <c r="B34" s="40"/>
      <c r="C34" s="41"/>
      <c r="D34" s="41"/>
      <c r="E34" s="124"/>
      <c r="F34" s="42"/>
      <c r="G34" s="42"/>
    </row>
    <row r="35" spans="1:11" ht="12" customHeight="1" x14ac:dyDescent="0.3">
      <c r="A35" s="5"/>
      <c r="B35" s="31" t="s">
        <v>24</v>
      </c>
      <c r="C35" s="32"/>
      <c r="D35" s="33"/>
      <c r="E35" s="33"/>
      <c r="F35" s="34"/>
      <c r="G35" s="34"/>
    </row>
    <row r="36" spans="1:11" ht="24" customHeight="1" x14ac:dyDescent="0.3">
      <c r="A36" s="5"/>
      <c r="B36" s="43" t="s">
        <v>14</v>
      </c>
      <c r="C36" s="43" t="s">
        <v>15</v>
      </c>
      <c r="D36" s="43" t="s">
        <v>16</v>
      </c>
      <c r="E36" s="43" t="s">
        <v>17</v>
      </c>
      <c r="F36" s="44" t="s">
        <v>18</v>
      </c>
      <c r="G36" s="43" t="s">
        <v>19</v>
      </c>
    </row>
    <row r="37" spans="1:11" ht="12.75" customHeight="1" x14ac:dyDescent="0.3">
      <c r="A37" s="18"/>
      <c r="B37" s="11" t="s">
        <v>84</v>
      </c>
      <c r="C37" s="11" t="s">
        <v>25</v>
      </c>
      <c r="D37" s="151">
        <v>2.6</v>
      </c>
      <c r="E37" s="11" t="s">
        <v>85</v>
      </c>
      <c r="F37" s="123">
        <v>45000</v>
      </c>
      <c r="G37" s="123">
        <f t="shared" ref="G37" si="2">(D37*F37)</f>
        <v>117000</v>
      </c>
    </row>
    <row r="38" spans="1:11" ht="12.75" customHeight="1" x14ac:dyDescent="0.3">
      <c r="A38" s="5"/>
      <c r="B38" s="45" t="s">
        <v>26</v>
      </c>
      <c r="C38" s="46"/>
      <c r="D38" s="46"/>
      <c r="E38" s="46"/>
      <c r="F38" s="46"/>
      <c r="G38" s="147">
        <f>SUM(G37:G37)</f>
        <v>117000</v>
      </c>
    </row>
    <row r="39" spans="1:11" ht="12" customHeight="1" x14ac:dyDescent="0.3">
      <c r="A39" s="2"/>
      <c r="B39" s="40"/>
      <c r="C39" s="41"/>
      <c r="D39" s="41"/>
      <c r="E39" s="124"/>
      <c r="F39" s="42"/>
      <c r="G39" s="42"/>
    </row>
    <row r="40" spans="1:11" ht="12" customHeight="1" x14ac:dyDescent="0.3">
      <c r="A40" s="5"/>
      <c r="B40" s="31" t="s">
        <v>27</v>
      </c>
      <c r="C40" s="32"/>
      <c r="D40" s="33"/>
      <c r="E40" s="33"/>
      <c r="F40" s="34"/>
      <c r="G40" s="34"/>
    </row>
    <row r="41" spans="1:11" ht="24" customHeight="1" x14ac:dyDescent="0.3">
      <c r="A41" s="5"/>
      <c r="B41" s="44" t="s">
        <v>28</v>
      </c>
      <c r="C41" s="44" t="s">
        <v>29</v>
      </c>
      <c r="D41" s="135" t="s">
        <v>30</v>
      </c>
      <c r="E41" s="44" t="s">
        <v>17</v>
      </c>
      <c r="F41" s="44" t="s">
        <v>18</v>
      </c>
      <c r="G41" s="44" t="s">
        <v>19</v>
      </c>
      <c r="K41" s="106"/>
    </row>
    <row r="42" spans="1:11" ht="12.75" customHeight="1" x14ac:dyDescent="0.3">
      <c r="A42" s="18"/>
      <c r="B42" s="152" t="s">
        <v>31</v>
      </c>
      <c r="C42" s="47"/>
      <c r="D42" s="47"/>
      <c r="E42" s="47"/>
      <c r="F42" s="47"/>
      <c r="G42" s="47"/>
      <c r="K42" s="106"/>
    </row>
    <row r="43" spans="1:11" ht="12.75" customHeight="1" x14ac:dyDescent="0.3">
      <c r="A43" s="18"/>
      <c r="B43" s="11" t="s">
        <v>93</v>
      </c>
      <c r="C43" s="48" t="s">
        <v>32</v>
      </c>
      <c r="D43" s="153">
        <v>500</v>
      </c>
      <c r="E43" s="48" t="s">
        <v>94</v>
      </c>
      <c r="F43" s="49">
        <f>Palto!F43*'A junio'!$I$43</f>
        <v>1003.1999999999999</v>
      </c>
      <c r="G43" s="49">
        <f>(D43*F43)</f>
        <v>501599.99999999994</v>
      </c>
      <c r="I43" s="1">
        <v>1.0449999999999999</v>
      </c>
      <c r="J43"/>
      <c r="K43" s="106"/>
    </row>
    <row r="44" spans="1:11" ht="12.75" customHeight="1" x14ac:dyDescent="0.3">
      <c r="A44" s="18"/>
      <c r="B44" s="11" t="s">
        <v>95</v>
      </c>
      <c r="C44" s="149" t="s">
        <v>32</v>
      </c>
      <c r="D44" s="149">
        <v>250</v>
      </c>
      <c r="E44" s="149" t="s">
        <v>96</v>
      </c>
      <c r="F44" s="49">
        <f>Palto!F44*'A junio'!$I$43</f>
        <v>1987.59</v>
      </c>
      <c r="G44" s="49">
        <f t="shared" ref="G44:G47" si="3">(D44*F44)</f>
        <v>496897.5</v>
      </c>
      <c r="J44"/>
      <c r="K44" s="106"/>
    </row>
    <row r="45" spans="1:11" ht="12.75" customHeight="1" x14ac:dyDescent="0.3">
      <c r="A45" s="18"/>
      <c r="B45" s="11" t="s">
        <v>115</v>
      </c>
      <c r="C45" s="48" t="s">
        <v>114</v>
      </c>
      <c r="D45" s="153">
        <v>1</v>
      </c>
      <c r="E45" s="48" t="s">
        <v>97</v>
      </c>
      <c r="F45" s="49">
        <f>Palto!F45*'A junio'!$I$43</f>
        <v>41496.949999999997</v>
      </c>
      <c r="G45" s="49">
        <f t="shared" si="3"/>
        <v>41496.949999999997</v>
      </c>
      <c r="J45"/>
    </row>
    <row r="46" spans="1:11" ht="12.75" customHeight="1" x14ac:dyDescent="0.3">
      <c r="A46" s="18"/>
      <c r="B46" s="11" t="s">
        <v>116</v>
      </c>
      <c r="C46" s="48" t="s">
        <v>117</v>
      </c>
      <c r="D46" s="155">
        <v>0.25</v>
      </c>
      <c r="E46" s="48" t="s">
        <v>98</v>
      </c>
      <c r="F46" s="49">
        <f>Palto!F46*'A junio'!$I$43</f>
        <v>109505.54999999999</v>
      </c>
      <c r="G46" s="49">
        <f>(D46*F46)</f>
        <v>27376.387499999997</v>
      </c>
    </row>
    <row r="47" spans="1:11" ht="12.75" customHeight="1" x14ac:dyDescent="0.3">
      <c r="A47" s="18"/>
      <c r="B47" s="11" t="s">
        <v>109</v>
      </c>
      <c r="C47" s="48" t="s">
        <v>111</v>
      </c>
      <c r="D47" s="153">
        <v>0.5</v>
      </c>
      <c r="E47" s="48" t="s">
        <v>110</v>
      </c>
      <c r="F47" s="49">
        <f>Palto!F47*'A junio'!$I$43</f>
        <v>123257.74999999999</v>
      </c>
      <c r="G47" s="49">
        <f t="shared" si="3"/>
        <v>61628.874999999993</v>
      </c>
    </row>
    <row r="48" spans="1:11" ht="12.75" customHeight="1" x14ac:dyDescent="0.3">
      <c r="A48" s="18"/>
      <c r="B48" s="11"/>
      <c r="C48" s="48"/>
      <c r="D48" s="153"/>
      <c r="E48" s="48"/>
      <c r="F48" s="49">
        <f>Palto!F48*'A junio'!$I$43</f>
        <v>0</v>
      </c>
      <c r="G48" s="49"/>
    </row>
    <row r="49" spans="1:7" ht="12.75" customHeight="1" x14ac:dyDescent="0.3">
      <c r="A49" s="18"/>
      <c r="B49" s="152" t="s">
        <v>64</v>
      </c>
      <c r="C49" s="48"/>
      <c r="D49" s="148"/>
      <c r="E49" s="48"/>
      <c r="F49" s="49">
        <f>Palto!F49*'A junio'!$I$43</f>
        <v>0</v>
      </c>
      <c r="G49" s="49"/>
    </row>
    <row r="50" spans="1:7" ht="12.75" customHeight="1" x14ac:dyDescent="0.3">
      <c r="A50" s="18"/>
      <c r="B50" s="11" t="s">
        <v>99</v>
      </c>
      <c r="C50" s="48" t="s">
        <v>65</v>
      </c>
      <c r="D50" s="153">
        <v>5</v>
      </c>
      <c r="E50" s="48" t="s">
        <v>100</v>
      </c>
      <c r="F50" s="49">
        <f>Palto!F50*'A junio'!$I$43</f>
        <v>20231.199999999997</v>
      </c>
      <c r="G50" s="49">
        <f t="shared" ref="G50:G53" si="4">(D50*F50)</f>
        <v>101155.99999999999</v>
      </c>
    </row>
    <row r="51" spans="1:7" ht="12.75" customHeight="1" x14ac:dyDescent="0.3">
      <c r="A51" s="18"/>
      <c r="B51" s="11" t="s">
        <v>101</v>
      </c>
      <c r="C51" s="140" t="s">
        <v>65</v>
      </c>
      <c r="D51" s="154">
        <v>5</v>
      </c>
      <c r="E51" s="140" t="s">
        <v>100</v>
      </c>
      <c r="F51" s="141">
        <f>Palto!F51*'A junio'!$I$43</f>
        <v>19969.949999999997</v>
      </c>
      <c r="G51" s="49">
        <f t="shared" si="4"/>
        <v>99849.749999999985</v>
      </c>
    </row>
    <row r="52" spans="1:7" ht="12.75" customHeight="1" x14ac:dyDescent="0.3">
      <c r="A52" s="18"/>
      <c r="B52" s="11" t="s">
        <v>119</v>
      </c>
      <c r="C52" s="140" t="s">
        <v>114</v>
      </c>
      <c r="D52" s="154">
        <v>1</v>
      </c>
      <c r="E52" s="140" t="s">
        <v>113</v>
      </c>
      <c r="F52" s="141">
        <f>Palto!F52*'A junio'!$I$43</f>
        <v>35446.399999999994</v>
      </c>
      <c r="G52" s="49">
        <f>D52*F52</f>
        <v>35446.399999999994</v>
      </c>
    </row>
    <row r="53" spans="1:7" ht="12.75" customHeight="1" x14ac:dyDescent="0.3">
      <c r="A53" s="18"/>
      <c r="B53" s="11" t="s">
        <v>112</v>
      </c>
      <c r="C53" s="140" t="s">
        <v>65</v>
      </c>
      <c r="D53" s="154">
        <v>1</v>
      </c>
      <c r="E53" s="140" t="s">
        <v>100</v>
      </c>
      <c r="F53" s="141">
        <f>Palto!F53*'A junio'!$I$43</f>
        <v>31903.85</v>
      </c>
      <c r="G53" s="49">
        <f t="shared" si="4"/>
        <v>31903.85</v>
      </c>
    </row>
    <row r="54" spans="1:7" ht="12.75" customHeight="1" x14ac:dyDescent="0.3">
      <c r="A54" s="18"/>
      <c r="B54" s="152" t="s">
        <v>86</v>
      </c>
      <c r="C54" s="140"/>
      <c r="D54" s="150"/>
      <c r="E54" s="140"/>
      <c r="F54" s="141">
        <f>Palto!F54*'A junio'!$I$43</f>
        <v>0</v>
      </c>
      <c r="G54" s="49"/>
    </row>
    <row r="55" spans="1:7" ht="12.75" customHeight="1" x14ac:dyDescent="0.3">
      <c r="A55" s="18"/>
      <c r="B55" s="11" t="s">
        <v>102</v>
      </c>
      <c r="C55" s="140" t="s">
        <v>65</v>
      </c>
      <c r="D55" s="154">
        <v>1</v>
      </c>
      <c r="E55" s="140" t="s">
        <v>103</v>
      </c>
      <c r="F55" s="141">
        <f>Palto!F55*'A junio'!$I$43</f>
        <v>13480.499999999998</v>
      </c>
      <c r="G55" s="49">
        <f>(D55*F55)</f>
        <v>13480.499999999998</v>
      </c>
    </row>
    <row r="56" spans="1:7" ht="12.75" customHeight="1" x14ac:dyDescent="0.3">
      <c r="A56" s="18"/>
      <c r="B56" s="11" t="s">
        <v>104</v>
      </c>
      <c r="C56" s="140" t="s">
        <v>118</v>
      </c>
      <c r="D56" s="154">
        <v>0.5</v>
      </c>
      <c r="E56" s="140" t="s">
        <v>103</v>
      </c>
      <c r="F56" s="141">
        <f>Palto!F56*'A junio'!$I$43</f>
        <v>130039.79999999999</v>
      </c>
      <c r="G56" s="49">
        <f>(D56*F56)</f>
        <v>65019.899999999994</v>
      </c>
    </row>
    <row r="57" spans="1:7" ht="13.5" customHeight="1" x14ac:dyDescent="0.3">
      <c r="A57" s="5"/>
      <c r="B57" s="50" t="s">
        <v>33</v>
      </c>
      <c r="C57" s="51"/>
      <c r="D57" s="51"/>
      <c r="E57" s="51"/>
      <c r="F57" s="52"/>
      <c r="G57" s="53">
        <f>SUM(G42:G56)</f>
        <v>1475856.1124999998</v>
      </c>
    </row>
    <row r="58" spans="1:7" ht="12" customHeight="1" x14ac:dyDescent="0.3">
      <c r="A58" s="2"/>
      <c r="B58" s="40"/>
      <c r="C58" s="41"/>
      <c r="D58" s="41"/>
      <c r="E58" s="124"/>
      <c r="F58" s="42"/>
      <c r="G58" s="42"/>
    </row>
    <row r="59" spans="1:7" ht="12" customHeight="1" x14ac:dyDescent="0.3">
      <c r="A59" s="5"/>
      <c r="B59" s="31" t="s">
        <v>34</v>
      </c>
      <c r="C59" s="32"/>
      <c r="D59" s="33"/>
      <c r="E59" s="33"/>
      <c r="F59" s="34"/>
      <c r="G59" s="34"/>
    </row>
    <row r="60" spans="1:7" ht="24" customHeight="1" x14ac:dyDescent="0.3">
      <c r="A60" s="5"/>
      <c r="B60" s="134" t="s">
        <v>35</v>
      </c>
      <c r="C60" s="135" t="s">
        <v>29</v>
      </c>
      <c r="D60" s="135" t="s">
        <v>30</v>
      </c>
      <c r="E60" s="134" t="s">
        <v>17</v>
      </c>
      <c r="F60" s="135" t="s">
        <v>18</v>
      </c>
      <c r="G60" s="134" t="s">
        <v>19</v>
      </c>
    </row>
    <row r="61" spans="1:7" ht="12.75" customHeight="1" x14ac:dyDescent="0.3">
      <c r="A61" s="66"/>
      <c r="B61" s="123" t="s">
        <v>87</v>
      </c>
      <c r="C61" s="140" t="s">
        <v>88</v>
      </c>
      <c r="D61" s="49">
        <v>3099</v>
      </c>
      <c r="E61" s="125" t="s">
        <v>89</v>
      </c>
      <c r="F61" s="49">
        <v>330</v>
      </c>
      <c r="G61" s="141">
        <f>(D61*F61)</f>
        <v>1022670</v>
      </c>
    </row>
    <row r="62" spans="1:7" ht="12.75" customHeight="1" x14ac:dyDescent="0.3">
      <c r="A62" s="66"/>
      <c r="B62" s="123" t="s">
        <v>90</v>
      </c>
      <c r="C62" s="26" t="s">
        <v>20</v>
      </c>
      <c r="D62" s="49">
        <v>12</v>
      </c>
      <c r="E62" s="125" t="s">
        <v>89</v>
      </c>
      <c r="F62" s="49">
        <v>30000</v>
      </c>
      <c r="G62" s="141">
        <f t="shared" ref="G62" si="5">(D62*F62)</f>
        <v>360000</v>
      </c>
    </row>
    <row r="63" spans="1:7" ht="13.5" customHeight="1" x14ac:dyDescent="0.3">
      <c r="A63" s="5"/>
      <c r="B63" s="136" t="s">
        <v>36</v>
      </c>
      <c r="C63" s="137"/>
      <c r="D63" s="137"/>
      <c r="E63" s="137"/>
      <c r="F63" s="138"/>
      <c r="G63" s="139">
        <f>SUM(G61:G62)</f>
        <v>1382670</v>
      </c>
    </row>
    <row r="64" spans="1:7" ht="12" customHeight="1" x14ac:dyDescent="0.3">
      <c r="A64" s="2"/>
      <c r="B64" s="69"/>
      <c r="C64" s="69"/>
      <c r="D64" s="69"/>
      <c r="E64" s="126"/>
      <c r="F64" s="70"/>
      <c r="G64" s="70"/>
    </row>
    <row r="65" spans="1:7" ht="12" customHeight="1" x14ac:dyDescent="0.3">
      <c r="A65" s="66"/>
      <c r="B65" s="71" t="s">
        <v>37</v>
      </c>
      <c r="C65" s="72"/>
      <c r="D65" s="72"/>
      <c r="E65" s="110"/>
      <c r="F65" s="72"/>
      <c r="G65" s="73">
        <f>G28+G33+G38+G57+G63</f>
        <v>4691526.1124999998</v>
      </c>
    </row>
    <row r="66" spans="1:7" ht="12" customHeight="1" x14ac:dyDescent="0.3">
      <c r="A66" s="66"/>
      <c r="B66" s="74" t="s">
        <v>38</v>
      </c>
      <c r="C66" s="55"/>
      <c r="D66" s="55"/>
      <c r="E66" s="111"/>
      <c r="F66" s="55"/>
      <c r="G66" s="75">
        <f>G65*0.05</f>
        <v>234576.30562500001</v>
      </c>
    </row>
    <row r="67" spans="1:7" ht="12" customHeight="1" x14ac:dyDescent="0.3">
      <c r="A67" s="66"/>
      <c r="B67" s="76" t="s">
        <v>39</v>
      </c>
      <c r="C67" s="54"/>
      <c r="D67" s="54"/>
      <c r="E67" s="112"/>
      <c r="F67" s="54"/>
      <c r="G67" s="77">
        <f>G66+G65</f>
        <v>4926102.4181249999</v>
      </c>
    </row>
    <row r="68" spans="1:7" ht="12" customHeight="1" x14ac:dyDescent="0.3">
      <c r="A68" s="66"/>
      <c r="B68" s="74" t="s">
        <v>40</v>
      </c>
      <c r="C68" s="55"/>
      <c r="D68" s="55"/>
      <c r="E68" s="111"/>
      <c r="F68" s="55"/>
      <c r="G68" s="75">
        <f>G12</f>
        <v>9100000</v>
      </c>
    </row>
    <row r="69" spans="1:7" ht="12" customHeight="1" x14ac:dyDescent="0.3">
      <c r="A69" s="66"/>
      <c r="B69" s="78" t="s">
        <v>41</v>
      </c>
      <c r="C69" s="79"/>
      <c r="D69" s="79"/>
      <c r="E69" s="113"/>
      <c r="F69" s="79"/>
      <c r="G69" s="80">
        <f>G68-G67</f>
        <v>4173897.5818750001</v>
      </c>
    </row>
    <row r="70" spans="1:7" ht="12" customHeight="1" x14ac:dyDescent="0.3">
      <c r="A70" s="66"/>
      <c r="B70" s="67" t="s">
        <v>42</v>
      </c>
      <c r="C70" s="68"/>
      <c r="D70" s="68"/>
      <c r="E70" s="114"/>
      <c r="F70" s="68"/>
      <c r="G70" s="63"/>
    </row>
    <row r="71" spans="1:7" ht="12.75" customHeight="1" thickBot="1" x14ac:dyDescent="0.35">
      <c r="A71" s="66"/>
      <c r="B71" s="81"/>
      <c r="C71" s="68"/>
      <c r="D71" s="68"/>
      <c r="E71" s="114"/>
      <c r="F71" s="68"/>
      <c r="G71" s="63"/>
    </row>
    <row r="72" spans="1:7" ht="12" customHeight="1" x14ac:dyDescent="0.3">
      <c r="A72" s="66"/>
      <c r="B72" s="93" t="s">
        <v>43</v>
      </c>
      <c r="C72" s="94"/>
      <c r="D72" s="94"/>
      <c r="E72" s="127"/>
      <c r="F72" s="95"/>
      <c r="G72" s="63"/>
    </row>
    <row r="73" spans="1:7" ht="12" customHeight="1" x14ac:dyDescent="0.3">
      <c r="A73" s="66"/>
      <c r="B73" s="96" t="s">
        <v>44</v>
      </c>
      <c r="C73" s="65"/>
      <c r="D73" s="65"/>
      <c r="E73" s="128"/>
      <c r="F73" s="97"/>
      <c r="G73" s="63"/>
    </row>
    <row r="74" spans="1:7" ht="12" customHeight="1" x14ac:dyDescent="0.3">
      <c r="A74" s="66"/>
      <c r="B74" s="96" t="s">
        <v>45</v>
      </c>
      <c r="C74" s="65"/>
      <c r="D74" s="65"/>
      <c r="E74" s="128"/>
      <c r="F74" s="97"/>
      <c r="G74" s="63"/>
    </row>
    <row r="75" spans="1:7" ht="12" customHeight="1" x14ac:dyDescent="0.3">
      <c r="A75" s="66"/>
      <c r="B75" s="96" t="s">
        <v>46</v>
      </c>
      <c r="C75" s="65"/>
      <c r="D75" s="65"/>
      <c r="E75" s="128"/>
      <c r="F75" s="97"/>
      <c r="G75" s="63"/>
    </row>
    <row r="76" spans="1:7" ht="12" customHeight="1" x14ac:dyDescent="0.3">
      <c r="A76" s="66"/>
      <c r="B76" s="96" t="s">
        <v>47</v>
      </c>
      <c r="C76" s="65"/>
      <c r="D76" s="65"/>
      <c r="E76" s="128"/>
      <c r="F76" s="97"/>
      <c r="G76" s="63"/>
    </row>
    <row r="77" spans="1:7" ht="12" customHeight="1" x14ac:dyDescent="0.3">
      <c r="A77" s="66"/>
      <c r="B77" s="96" t="s">
        <v>48</v>
      </c>
      <c r="C77" s="65"/>
      <c r="D77" s="65"/>
      <c r="E77" s="128"/>
      <c r="F77" s="97"/>
      <c r="G77" s="63"/>
    </row>
    <row r="78" spans="1:7" ht="12.75" customHeight="1" thickBot="1" x14ac:dyDescent="0.35">
      <c r="A78" s="66"/>
      <c r="B78" s="98" t="s">
        <v>49</v>
      </c>
      <c r="C78" s="99"/>
      <c r="D78" s="99"/>
      <c r="E78" s="129"/>
      <c r="F78" s="100"/>
      <c r="G78" s="63"/>
    </row>
    <row r="79" spans="1:7" ht="12.75" customHeight="1" x14ac:dyDescent="0.3">
      <c r="A79" s="66"/>
      <c r="B79" s="91"/>
      <c r="C79" s="65"/>
      <c r="D79" s="65"/>
      <c r="E79" s="128"/>
      <c r="F79" s="65"/>
      <c r="G79" s="63"/>
    </row>
    <row r="80" spans="1:7" ht="15" customHeight="1" thickBot="1" x14ac:dyDescent="0.35">
      <c r="A80" s="66"/>
      <c r="B80" s="158" t="s">
        <v>50</v>
      </c>
      <c r="C80" s="159"/>
      <c r="D80" s="90"/>
      <c r="E80" s="130"/>
      <c r="F80" s="57"/>
      <c r="G80" s="63"/>
    </row>
    <row r="81" spans="1:7" ht="12" customHeight="1" x14ac:dyDescent="0.3">
      <c r="A81" s="66"/>
      <c r="B81" s="83" t="s">
        <v>35</v>
      </c>
      <c r="C81" s="58" t="s">
        <v>51</v>
      </c>
      <c r="D81" s="84" t="s">
        <v>52</v>
      </c>
      <c r="E81" s="130"/>
      <c r="F81" s="57"/>
      <c r="G81" s="63"/>
    </row>
    <row r="82" spans="1:7" ht="12" customHeight="1" x14ac:dyDescent="0.3">
      <c r="A82" s="66"/>
      <c r="B82" s="85" t="s">
        <v>53</v>
      </c>
      <c r="C82" s="59">
        <f>G28</f>
        <v>1716000</v>
      </c>
      <c r="D82" s="86">
        <f>(C82/C88)</f>
        <v>0.34834842119526077</v>
      </c>
      <c r="E82" s="130"/>
      <c r="F82" s="57"/>
      <c r="G82" s="63"/>
    </row>
    <row r="83" spans="1:7" ht="12" customHeight="1" x14ac:dyDescent="0.3">
      <c r="A83" s="66"/>
      <c r="B83" s="85" t="s">
        <v>54</v>
      </c>
      <c r="C83" s="59">
        <f>G33</f>
        <v>0</v>
      </c>
      <c r="D83" s="86">
        <v>0</v>
      </c>
      <c r="E83" s="130"/>
      <c r="F83" s="57"/>
      <c r="G83" s="63"/>
    </row>
    <row r="84" spans="1:7" ht="12" customHeight="1" x14ac:dyDescent="0.3">
      <c r="A84" s="66"/>
      <c r="B84" s="85" t="s">
        <v>55</v>
      </c>
      <c r="C84" s="59">
        <f>G38</f>
        <v>117000</v>
      </c>
      <c r="D84" s="86">
        <f>(C84/C88)</f>
        <v>2.375102871785869E-2</v>
      </c>
      <c r="E84" s="130"/>
      <c r="F84" s="57"/>
      <c r="G84" s="63"/>
    </row>
    <row r="85" spans="1:7" ht="12" customHeight="1" x14ac:dyDescent="0.3">
      <c r="A85" s="66"/>
      <c r="B85" s="85" t="s">
        <v>28</v>
      </c>
      <c r="C85" s="59">
        <f>G57</f>
        <v>1475856.1124999998</v>
      </c>
      <c r="D85" s="86">
        <f>(C85/C88)</f>
        <v>0.29959915308901519</v>
      </c>
      <c r="E85" s="130"/>
      <c r="F85" s="57"/>
      <c r="G85" s="63"/>
    </row>
    <row r="86" spans="1:7" ht="12" customHeight="1" x14ac:dyDescent="0.3">
      <c r="A86" s="66"/>
      <c r="B86" s="85" t="s">
        <v>56</v>
      </c>
      <c r="C86" s="60">
        <f>G63</f>
        <v>1382670</v>
      </c>
      <c r="D86" s="86">
        <f>(C86/C88)</f>
        <v>0.2806823493788177</v>
      </c>
      <c r="E86" s="115"/>
      <c r="F86" s="62"/>
      <c r="G86" s="63"/>
    </row>
    <row r="87" spans="1:7" ht="12" customHeight="1" x14ac:dyDescent="0.3">
      <c r="A87" s="66"/>
      <c r="B87" s="85" t="s">
        <v>57</v>
      </c>
      <c r="C87" s="60">
        <f>G66</f>
        <v>234576.30562500001</v>
      </c>
      <c r="D87" s="86">
        <f>(C87/C88)</f>
        <v>4.7619047619047623E-2</v>
      </c>
      <c r="E87" s="115"/>
      <c r="F87" s="62"/>
      <c r="G87" s="63"/>
    </row>
    <row r="88" spans="1:7" ht="12.75" customHeight="1" thickBot="1" x14ac:dyDescent="0.35">
      <c r="A88" s="66"/>
      <c r="B88" s="87" t="s">
        <v>58</v>
      </c>
      <c r="C88" s="88">
        <f>SUM(C82:C87)</f>
        <v>4926102.4181249999</v>
      </c>
      <c r="D88" s="89">
        <f>SUM(D82:D87)</f>
        <v>1</v>
      </c>
      <c r="E88" s="115"/>
      <c r="F88" s="62"/>
      <c r="G88" s="63"/>
    </row>
    <row r="89" spans="1:7" ht="12" customHeight="1" x14ac:dyDescent="0.3">
      <c r="A89" s="66"/>
      <c r="B89" s="81"/>
      <c r="C89" s="68"/>
      <c r="D89" s="68"/>
      <c r="E89" s="114"/>
      <c r="F89" s="68"/>
      <c r="G89" s="63"/>
    </row>
    <row r="90" spans="1:7" ht="12.75" customHeight="1" x14ac:dyDescent="0.3">
      <c r="A90" s="66"/>
      <c r="B90" s="82"/>
      <c r="C90" s="68"/>
      <c r="D90" s="68"/>
      <c r="E90" s="114"/>
      <c r="F90" s="68"/>
      <c r="G90" s="63"/>
    </row>
    <row r="91" spans="1:7" ht="12" customHeight="1" thickBot="1" x14ac:dyDescent="0.35">
      <c r="A91" s="56"/>
      <c r="B91" s="102"/>
      <c r="C91" s="103" t="s">
        <v>91</v>
      </c>
      <c r="D91" s="104"/>
      <c r="E91" s="116"/>
      <c r="F91" s="61"/>
      <c r="G91" s="63"/>
    </row>
    <row r="92" spans="1:7" ht="12" customHeight="1" x14ac:dyDescent="0.3">
      <c r="A92" s="66"/>
      <c r="B92" s="105" t="s">
        <v>105</v>
      </c>
      <c r="C92" s="142">
        <v>4000</v>
      </c>
      <c r="D92" s="142">
        <v>7000</v>
      </c>
      <c r="E92" s="142">
        <v>10000</v>
      </c>
      <c r="F92" s="101"/>
      <c r="G92" s="64"/>
    </row>
    <row r="93" spans="1:7" ht="12.75" customHeight="1" thickBot="1" x14ac:dyDescent="0.35">
      <c r="A93" s="66"/>
      <c r="B93" s="87" t="s">
        <v>106</v>
      </c>
      <c r="C93" s="88">
        <f>(G67/C92)</f>
        <v>1231.5256045312499</v>
      </c>
      <c r="D93" s="88">
        <f>(G67/D92)</f>
        <v>703.72891687499998</v>
      </c>
      <c r="E93" s="117">
        <f>(G67/E92)</f>
        <v>492.61024181249996</v>
      </c>
      <c r="F93" s="101"/>
      <c r="G93" s="64"/>
    </row>
    <row r="94" spans="1:7" ht="15.6" customHeight="1" x14ac:dyDescent="0.3">
      <c r="A94" s="66"/>
      <c r="B94" s="92" t="s">
        <v>59</v>
      </c>
      <c r="C94" s="65"/>
      <c r="D94" s="65"/>
      <c r="E94" s="128"/>
      <c r="F94" s="65"/>
      <c r="G94" s="65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C94D83-DB90-46DB-B9A6-808FBEFC8B7A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c5dbce2d-49dc-4afe-a5b0-d7fb7a901161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030f0af-99cb-42f1-88fc-acec7333119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4C4E2E-8B1B-4EBE-9028-3EB5F954B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6E3F5B-C5DC-4EFF-92C0-8A05DB7F8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Palto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Ahumada Fritis Armando Segundo</dc:creator>
  <cp:lastModifiedBy>Salinas Alvarez Mariana Beatriz</cp:lastModifiedBy>
  <dcterms:created xsi:type="dcterms:W3CDTF">2020-11-27T12:49:26Z</dcterms:created>
  <dcterms:modified xsi:type="dcterms:W3CDTF">2022-07-01T20:06:57Z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