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perez\DOCUMENTOS\Nora\deptofin\FICHAS 2022\LAS CABRAS\"/>
    </mc:Choice>
  </mc:AlternateContent>
  <bookViews>
    <workbookView xWindow="0" yWindow="0" windowWidth="25200" windowHeight="11385"/>
  </bookViews>
  <sheets>
    <sheet name="Palto" sheetId="1" r:id="rId1"/>
  </sheets>
  <definedNames>
    <definedName name="_xlnm.Print_Area" localSheetId="0">Palto!$B$1:$G$108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5" i="1" l="1"/>
  <c r="G11" i="1"/>
  <c r="G12" i="1" s="1"/>
  <c r="G75" i="1"/>
  <c r="F70" i="1"/>
  <c r="G59" i="1"/>
  <c r="G60" i="1"/>
  <c r="G62" i="1"/>
  <c r="G64" i="1"/>
  <c r="G65" i="1"/>
  <c r="G66" i="1"/>
  <c r="G68" i="1"/>
  <c r="G69" i="1"/>
  <c r="G51" i="1"/>
  <c r="G52" i="1"/>
  <c r="G53" i="1"/>
  <c r="G54" i="1"/>
  <c r="G55" i="1"/>
  <c r="G56" i="1"/>
  <c r="G57" i="1"/>
  <c r="G50" i="1"/>
  <c r="G71" i="1" l="1"/>
  <c r="G44" i="1"/>
  <c r="G41" i="1"/>
  <c r="G42" i="1"/>
  <c r="G43" i="1"/>
  <c r="G40" i="1"/>
  <c r="G22" i="1"/>
  <c r="G23" i="1"/>
  <c r="G24" i="1"/>
  <c r="G25" i="1"/>
  <c r="G26" i="1"/>
  <c r="G27" i="1"/>
  <c r="G28" i="1"/>
  <c r="G29" i="1"/>
  <c r="G30" i="1"/>
  <c r="G21" i="1"/>
  <c r="G81" i="1" l="1"/>
  <c r="G76" i="1"/>
  <c r="C100" i="1" s="1"/>
  <c r="C99" i="1" l="1"/>
  <c r="C98" i="1"/>
  <c r="G31" i="1"/>
  <c r="C96" i="1" s="1"/>
  <c r="G36" i="1" l="1"/>
  <c r="G78" i="1" s="1"/>
  <c r="G79" i="1" l="1"/>
  <c r="G80" i="1" l="1"/>
  <c r="G82" i="1" s="1"/>
  <c r="C101" i="1"/>
  <c r="C107" i="1" l="1"/>
  <c r="C102" i="1"/>
  <c r="D101" i="1" s="1"/>
  <c r="D107" i="1"/>
  <c r="E107" i="1"/>
  <c r="D99" i="1" l="1"/>
  <c r="D96" i="1"/>
  <c r="D98" i="1"/>
  <c r="D100" i="1"/>
  <c r="D102" i="1" l="1"/>
</calcChain>
</file>

<file path=xl/sharedStrings.xml><?xml version="1.0" encoding="utf-8"?>
<sst xmlns="http://schemas.openxmlformats.org/spreadsheetml/2006/main" count="199" uniqueCount="141">
  <si>
    <t>RUBRO O CULTIVO</t>
  </si>
  <si>
    <t>VARIEDAD</t>
  </si>
  <si>
    <t>FECHA ESTIMADA  PRECIO VENTA</t>
  </si>
  <si>
    <t>INGRESO ESPERADO, con IVA ($)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</si>
  <si>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</si>
  <si>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</si>
  <si>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</si>
  <si>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</si>
  <si>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</si>
  <si>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</si>
  <si>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</si>
  <si>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</si>
  <si>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</si>
  <si>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</si>
  <si>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</si>
  <si>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</si>
  <si>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</si>
  <si>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</si>
  <si>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</si>
  <si>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</si>
  <si>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</si>
  <si>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</si>
  <si>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</si>
  <si>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Subtotal Costo Maquinaria</t>
  </si>
  <si>
    <t>INSUMOS</t>
  </si>
  <si>
    <t>Insumos</t>
  </si>
  <si>
    <t>Unidad (Kg/l/u)</t>
  </si>
  <si>
    <t>Cantidad (Kg/l/u)</t>
  </si>
  <si>
    <t>FERTILIZANTES</t>
  </si>
  <si>
    <t>kg</t>
  </si>
  <si>
    <t>HERBICIDAS</t>
  </si>
  <si>
    <t>INSECTICIDAS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</si>
  <si>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</si>
  <si>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</si>
  <si>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</si>
  <si>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</si>
  <si>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</si>
  <si>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</si>
  <si>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</si>
  <si>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</si>
  <si>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</si>
  <si>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</si>
  <si>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</si>
  <si>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</si>
  <si>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</si>
  <si>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</si>
  <si>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</si>
  <si>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</si>
  <si>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</si>
  <si>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</si>
  <si>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</si>
  <si>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</si>
  <si>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</si>
  <si>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</si>
  <si>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</si>
  <si>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</si>
  <si>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</si>
  <si>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NIVEL TECNOLOGICO</t>
  </si>
  <si>
    <t>REGION</t>
  </si>
  <si>
    <t>AREA</t>
  </si>
  <si>
    <t>Las Cabras</t>
  </si>
  <si>
    <t>Septiembre</t>
  </si>
  <si>
    <t>lt</t>
  </si>
  <si>
    <t>Karate Zeon</t>
  </si>
  <si>
    <t>c/u</t>
  </si>
  <si>
    <t>PRECIO ESPERADO ($/KG)</t>
  </si>
  <si>
    <t>Agosto</t>
  </si>
  <si>
    <t>2.  Precio de Insumos corresponde a  precios  colocados en el predio del agricultor.</t>
  </si>
  <si>
    <t>3. Precio esperado por ventas corresponde a precio colocado en el domicilio del agricultor.</t>
  </si>
  <si>
    <t>RENDIMIENTO (Un/Há.)</t>
  </si>
  <si>
    <t>Rendimiento (Un/hà)</t>
  </si>
  <si>
    <t>Costo unitario ($/Un) (*)</t>
  </si>
  <si>
    <t>PALTO</t>
  </si>
  <si>
    <t>Hass</t>
  </si>
  <si>
    <t>Alto</t>
  </si>
  <si>
    <t>Lib. B. O´Higgins</t>
  </si>
  <si>
    <t>Mercado interno</t>
  </si>
  <si>
    <t>Septiembre-Mayo</t>
  </si>
  <si>
    <t>SEQUIA / Heladas</t>
  </si>
  <si>
    <t>Poda</t>
  </si>
  <si>
    <t>Sep-Dic</t>
  </si>
  <si>
    <t>Pintar cortes de poda</t>
  </si>
  <si>
    <t>Revisión de líneas</t>
  </si>
  <si>
    <t>Muestreo análisis de suelo</t>
  </si>
  <si>
    <t>Gl</t>
  </si>
  <si>
    <t>Riego y mantencion</t>
  </si>
  <si>
    <t>Ago-May</t>
  </si>
  <si>
    <t>Fertirrigación</t>
  </si>
  <si>
    <t>Colocación de puntales</t>
  </si>
  <si>
    <t>Oct-Mar</t>
  </si>
  <si>
    <t>Aplicación de herbicida</t>
  </si>
  <si>
    <t>Sep-Nov</t>
  </si>
  <si>
    <t>Muestreo análisis foliar</t>
  </si>
  <si>
    <t>Mar-Abr</t>
  </si>
  <si>
    <t>Cosecha y selección</t>
  </si>
  <si>
    <t>Sept - Mayo</t>
  </si>
  <si>
    <t>Aplicación de agroquímicos</t>
  </si>
  <si>
    <t>Nov-Dic</t>
  </si>
  <si>
    <t>Ene-Feb</t>
  </si>
  <si>
    <t>Picado de Poda</t>
  </si>
  <si>
    <t>Jun</t>
  </si>
  <si>
    <t>Acarreo</t>
  </si>
  <si>
    <t>Feb-Abr</t>
  </si>
  <si>
    <t>Urea</t>
  </si>
  <si>
    <t>Sulfato de zinc</t>
  </si>
  <si>
    <t>Acido bórico</t>
  </si>
  <si>
    <t>Sep - Oct</t>
  </si>
  <si>
    <t>FOLIARES</t>
  </si>
  <si>
    <t>Fosfimax 40-20</t>
  </si>
  <si>
    <t>Abril</t>
  </si>
  <si>
    <t>Análisis foliar</t>
  </si>
  <si>
    <t>Glifosato 480 SL</t>
  </si>
  <si>
    <t>Ago-Nov</t>
  </si>
  <si>
    <t>Actara 25 WG</t>
  </si>
  <si>
    <t>kg.</t>
  </si>
  <si>
    <t>Winspray Miscible COA</t>
  </si>
  <si>
    <t>Break</t>
  </si>
  <si>
    <t>Lt.</t>
  </si>
  <si>
    <t>Ago-Dic -Abr</t>
  </si>
  <si>
    <t>Podastik Max</t>
  </si>
  <si>
    <t>Galón</t>
  </si>
  <si>
    <t>Jun-Jul</t>
  </si>
  <si>
    <t>Colmenas</t>
  </si>
  <si>
    <t>Oct-Nov</t>
  </si>
  <si>
    <t>Electricidad</t>
  </si>
  <si>
    <t>kw/hr</t>
  </si>
  <si>
    <t>Anual</t>
  </si>
  <si>
    <t>7. Formato de venta a granel en bins.</t>
  </si>
  <si>
    <t>ESCENARIOS COSTO UNITARIO  ($/Kg)</t>
  </si>
  <si>
    <t>Nitrato de amonio</t>
  </si>
  <si>
    <t>Nitrato de Calcio</t>
  </si>
  <si>
    <t>Nitrato de Potasio</t>
  </si>
  <si>
    <t>Nitrato de Magnesio</t>
  </si>
  <si>
    <t>Acido Fosforico</t>
  </si>
  <si>
    <t>Nov a Feb</t>
  </si>
  <si>
    <t>Sep-oct y Mar -Abr</t>
  </si>
  <si>
    <t>Oct - Mar</t>
  </si>
  <si>
    <t>Oct - Feb</t>
  </si>
  <si>
    <t>Sep - Oct- Nov</t>
  </si>
  <si>
    <t>Junio</t>
  </si>
  <si>
    <t>Todas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</si>
</sst>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 * #,##0.00_ ;_ * \-#,##0.00_ ;_ * &quot;-&quot;??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* #,##0.00_-;\-* #,##0.00_-;_-* &quot;-&quot;??_-;_-@_-"/>
  </numFmts>
  <fonts count="27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1"/>
      <color indexed="8"/>
      <name val="Calibri"/>
      <family val="2"/>
    </font>
    <font>
      <sz val="9"/>
      <color rgb="FF000000"/>
      <name val="Calibri"/>
      <family val="2"/>
    </font>
    <font>
      <sz val="11"/>
      <color indexed="8"/>
      <name val="Calibri"/>
      <family val="2"/>
    </font>
    <font>
      <b/>
      <sz val="9"/>
      <name val="Helvetica Neue"/>
      <family val="2"/>
      <scheme val="minor"/>
    </font>
    <font>
      <sz val="9"/>
      <name val="Helvetica Neue"/>
      <family val="2"/>
      <scheme val="minor"/>
    </font>
    <font>
      <sz val="9"/>
      <name val="Calibri"/>
      <family val="2"/>
    </font>
    <font>
      <b/>
      <sz val="9"/>
      <color rgb="FF000000"/>
      <name val="Calibri"/>
      <family val="2"/>
    </font>
    <font>
      <b/>
      <sz val="10"/>
      <color indexed="8"/>
      <name val="Calibri"/>
      <family val="2"/>
    </font>
    <font>
      <b/>
      <sz val="10"/>
      <color indexed="9"/>
      <name val="Arial Narrow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</borders>
  <cellStyleXfs count="3">
    <xf numFmtId="0" fontId="0" fillId="0" borderId="0" applyNumberFormat="0" applyFill="0" applyBorder="0" applyProtection="0"/>
    <xf numFmtId="43" fontId="18" fillId="0" borderId="0" applyFont="0" applyFill="0" applyBorder="0" applyAlignment="0" applyProtection="0"/>
    <xf numFmtId="166" fontId="20" fillId="0" borderId="19" applyFont="0" applyFill="0" applyBorder="0" applyAlignment="0" applyProtection="0"/>
  </cellStyleXfs>
  <cellXfs count="155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0" fontId="2" fillId="2" borderId="6" xfId="0" applyFont="1" applyFill="1" applyBorder="1" applyAlignment="1"/>
    <xf numFmtId="49" fontId="4" fillId="2" borderId="5" xfId="0" applyNumberFormat="1" applyFont="1" applyFill="1" applyBorder="1" applyAlignment="1">
      <alignment horizontal="center" vertical="center" wrapText="1"/>
    </xf>
    <xf numFmtId="14" fontId="2" fillId="2" borderId="7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7" xfId="0" applyFont="1" applyFill="1" applyBorder="1" applyAlignment="1"/>
    <xf numFmtId="0" fontId="2" fillId="2" borderId="7" xfId="0" applyFont="1" applyFill="1" applyBorder="1" applyAlignment="1">
      <alignment horizontal="justify" wrapText="1"/>
    </xf>
    <xf numFmtId="0" fontId="0" fillId="2" borderId="8" xfId="0" applyFont="1" applyFill="1" applyBorder="1" applyAlignment="1"/>
    <xf numFmtId="0" fontId="2" fillId="2" borderId="9" xfId="0" applyFont="1" applyFill="1" applyBorder="1" applyAlignment="1"/>
    <xf numFmtId="0" fontId="2" fillId="2" borderId="10" xfId="0" applyFont="1" applyFill="1" applyBorder="1" applyAlignment="1">
      <alignment horizontal="left"/>
    </xf>
    <xf numFmtId="0" fontId="2" fillId="2" borderId="10" xfId="0" applyFont="1" applyFill="1" applyBorder="1" applyAlignment="1"/>
    <xf numFmtId="49" fontId="1" fillId="5" borderId="11" xfId="0" applyNumberFormat="1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5" xfId="0" applyNumberFormat="1" applyFont="1" applyFill="1" applyBorder="1" applyAlignment="1">
      <alignment horizontal="center" vertical="center" wrapText="1"/>
    </xf>
    <xf numFmtId="49" fontId="7" fillId="3" borderId="5" xfId="0" applyNumberFormat="1" applyFont="1" applyFill="1" applyBorder="1" applyAlignment="1">
      <alignment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vertical="center"/>
    </xf>
    <xf numFmtId="3" fontId="7" fillId="3" borderId="5" xfId="0" applyNumberFormat="1" applyFont="1" applyFill="1" applyBorder="1" applyAlignment="1">
      <alignment vertical="center"/>
    </xf>
    <xf numFmtId="3" fontId="2" fillId="2" borderId="10" xfId="0" applyNumberFormat="1" applyFont="1" applyFill="1" applyBorder="1" applyAlignment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vertical="center"/>
    </xf>
    <xf numFmtId="0" fontId="2" fillId="2" borderId="13" xfId="0" applyFont="1" applyFill="1" applyBorder="1" applyAlignment="1">
      <alignment horizontal="center" vertical="center"/>
    </xf>
    <xf numFmtId="49" fontId="3" fillId="3" borderId="13" xfId="0" applyNumberFormat="1" applyFont="1" applyFill="1" applyBorder="1" applyAlignment="1">
      <alignment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vertical="center"/>
    </xf>
    <xf numFmtId="0" fontId="2" fillId="2" borderId="15" xfId="0" applyFont="1" applyFill="1" applyBorder="1" applyAlignment="1"/>
    <xf numFmtId="0" fontId="2" fillId="2" borderId="16" xfId="0" applyFont="1" applyFill="1" applyBorder="1" applyAlignment="1"/>
    <xf numFmtId="3" fontId="2" fillId="2" borderId="16" xfId="0" applyNumberFormat="1" applyFont="1" applyFill="1" applyBorder="1" applyAlignment="1"/>
    <xf numFmtId="49" fontId="1" fillId="3" borderId="11" xfId="0" applyNumberFormat="1" applyFont="1" applyFill="1" applyBorder="1" applyAlignment="1">
      <alignment horizontal="center" vertical="center"/>
    </xf>
    <xf numFmtId="49" fontId="1" fillId="3" borderId="11" xfId="0" applyNumberFormat="1" applyFont="1" applyFill="1" applyBorder="1" applyAlignment="1">
      <alignment horizontal="center" vertical="center" wrapText="1"/>
    </xf>
    <xf numFmtId="49" fontId="8" fillId="3" borderId="13" xfId="0" applyNumberFormat="1" applyFont="1" applyFill="1" applyBorder="1" applyAlignment="1">
      <alignment vertical="center"/>
    </xf>
    <xf numFmtId="0" fontId="8" fillId="3" borderId="13" xfId="0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vertical="center"/>
    </xf>
    <xf numFmtId="0" fontId="2" fillId="2" borderId="16" xfId="0" applyFont="1" applyFill="1" applyBorder="1" applyAlignment="1">
      <alignment horizontal="center"/>
    </xf>
    <xf numFmtId="49" fontId="8" fillId="3" borderId="17" xfId="0" applyNumberFormat="1" applyFont="1" applyFill="1" applyBorder="1" applyAlignment="1">
      <alignment vertical="center"/>
    </xf>
    <xf numFmtId="0" fontId="8" fillId="3" borderId="17" xfId="0" applyFont="1" applyFill="1" applyBorder="1" applyAlignment="1">
      <alignment horizontal="center" vertical="center"/>
    </xf>
    <xf numFmtId="0" fontId="8" fillId="3" borderId="17" xfId="0" applyFont="1" applyFill="1" applyBorder="1" applyAlignment="1">
      <alignment vertical="center"/>
    </xf>
    <xf numFmtId="0" fontId="1" fillId="5" borderId="13" xfId="0" applyFont="1" applyFill="1" applyBorder="1" applyAlignment="1">
      <alignment vertical="center"/>
    </xf>
    <xf numFmtId="0" fontId="1" fillId="3" borderId="13" xfId="0" applyFont="1" applyFill="1" applyBorder="1" applyAlignment="1">
      <alignment vertical="center"/>
    </xf>
    <xf numFmtId="0" fontId="14" fillId="7" borderId="19" xfId="0" applyFont="1" applyFill="1" applyBorder="1" applyAlignment="1"/>
    <xf numFmtId="49" fontId="12" fillId="8" borderId="20" xfId="0" applyNumberFormat="1" applyFont="1" applyFill="1" applyBorder="1" applyAlignment="1">
      <alignment vertical="center"/>
    </xf>
    <xf numFmtId="3" fontId="12" fillId="2" borderId="5" xfId="0" applyNumberFormat="1" applyFont="1" applyFill="1" applyBorder="1" applyAlignment="1">
      <alignment vertical="center"/>
    </xf>
    <xf numFmtId="0" fontId="12" fillId="2" borderId="5" xfId="0" applyNumberFormat="1" applyFont="1" applyFill="1" applyBorder="1" applyAlignment="1">
      <alignment vertical="center"/>
    </xf>
    <xf numFmtId="165" fontId="12" fillId="2" borderId="5" xfId="0" applyNumberFormat="1" applyFont="1" applyFill="1" applyBorder="1" applyAlignment="1">
      <alignment vertical="center"/>
    </xf>
    <xf numFmtId="0" fontId="9" fillId="7" borderId="18" xfId="0" applyFont="1" applyFill="1" applyBorder="1" applyAlignment="1">
      <alignment vertical="center"/>
    </xf>
    <xf numFmtId="0" fontId="9" fillId="7" borderId="19" xfId="0" applyFont="1" applyFill="1" applyBorder="1" applyAlignment="1">
      <alignment vertical="center"/>
    </xf>
    <xf numFmtId="164" fontId="1" fillId="2" borderId="19" xfId="0" applyNumberFormat="1" applyFont="1" applyFill="1" applyBorder="1" applyAlignment="1">
      <alignment vertical="center"/>
    </xf>
    <xf numFmtId="164" fontId="16" fillId="2" borderId="19" xfId="0" applyNumberFormat="1" applyFont="1" applyFill="1" applyBorder="1" applyAlignment="1">
      <alignment vertical="center"/>
    </xf>
    <xf numFmtId="0" fontId="14" fillId="2" borderId="19" xfId="0" applyFont="1" applyFill="1" applyBorder="1" applyAlignment="1"/>
    <xf numFmtId="0" fontId="0" fillId="2" borderId="21" xfId="0" applyFont="1" applyFill="1" applyBorder="1" applyAlignment="1"/>
    <xf numFmtId="49" fontId="0" fillId="2" borderId="19" xfId="0" applyNumberFormat="1" applyFont="1" applyFill="1" applyBorder="1" applyAlignment="1">
      <alignment vertical="center"/>
    </xf>
    <xf numFmtId="0" fontId="9" fillId="2" borderId="19" xfId="0" applyFont="1" applyFill="1" applyBorder="1" applyAlignment="1">
      <alignment vertical="center"/>
    </xf>
    <xf numFmtId="0" fontId="2" fillId="2" borderId="22" xfId="0" applyFont="1" applyFill="1" applyBorder="1" applyAlignment="1"/>
    <xf numFmtId="3" fontId="2" fillId="2" borderId="22" xfId="0" applyNumberFormat="1" applyFont="1" applyFill="1" applyBorder="1" applyAlignment="1"/>
    <xf numFmtId="49" fontId="1" fillId="5" borderId="23" xfId="0" applyNumberFormat="1" applyFont="1" applyFill="1" applyBorder="1" applyAlignment="1">
      <alignment vertical="center"/>
    </xf>
    <xf numFmtId="0" fontId="1" fillId="5" borderId="24" xfId="0" applyFont="1" applyFill="1" applyBorder="1" applyAlignment="1">
      <alignment vertical="center"/>
    </xf>
    <xf numFmtId="164" fontId="1" fillId="5" borderId="25" xfId="0" applyNumberFormat="1" applyFont="1" applyFill="1" applyBorder="1" applyAlignment="1">
      <alignment vertical="center"/>
    </xf>
    <xf numFmtId="49" fontId="1" fillId="3" borderId="26" xfId="0" applyNumberFormat="1" applyFont="1" applyFill="1" applyBorder="1" applyAlignment="1">
      <alignment vertical="center"/>
    </xf>
    <xf numFmtId="164" fontId="1" fillId="3" borderId="27" xfId="0" applyNumberFormat="1" applyFont="1" applyFill="1" applyBorder="1" applyAlignment="1">
      <alignment vertical="center"/>
    </xf>
    <xf numFmtId="49" fontId="1" fillId="5" borderId="26" xfId="0" applyNumberFormat="1" applyFont="1" applyFill="1" applyBorder="1" applyAlignment="1">
      <alignment vertical="center"/>
    </xf>
    <xf numFmtId="164" fontId="1" fillId="5" borderId="27" xfId="0" applyNumberFormat="1" applyFont="1" applyFill="1" applyBorder="1" applyAlignment="1">
      <alignment vertical="center"/>
    </xf>
    <xf numFmtId="49" fontId="1" fillId="5" borderId="28" xfId="0" applyNumberFormat="1" applyFont="1" applyFill="1" applyBorder="1" applyAlignment="1">
      <alignment vertical="center"/>
    </xf>
    <xf numFmtId="0" fontId="9" fillId="5" borderId="29" xfId="0" applyFont="1" applyFill="1" applyBorder="1" applyAlignment="1">
      <alignment vertical="center"/>
    </xf>
    <xf numFmtId="164" fontId="1" fillId="6" borderId="30" xfId="0" applyNumberFormat="1" applyFont="1" applyFill="1" applyBorder="1" applyAlignment="1">
      <alignment vertical="center"/>
    </xf>
    <xf numFmtId="0" fontId="0" fillId="2" borderId="19" xfId="0" applyFont="1" applyFill="1" applyBorder="1" applyAlignment="1">
      <alignment vertical="center"/>
    </xf>
    <xf numFmtId="0" fontId="15" fillId="2" borderId="19" xfId="0" applyFont="1" applyFill="1" applyBorder="1" applyAlignment="1">
      <alignment vertical="center"/>
    </xf>
    <xf numFmtId="49" fontId="12" fillId="8" borderId="31" xfId="0" applyNumberFormat="1" applyFont="1" applyFill="1" applyBorder="1" applyAlignment="1">
      <alignment vertical="center"/>
    </xf>
    <xf numFmtId="49" fontId="14" fillId="8" borderId="32" xfId="0" applyNumberFormat="1" applyFont="1" applyFill="1" applyBorder="1" applyAlignment="1"/>
    <xf numFmtId="49" fontId="12" fillId="2" borderId="33" xfId="0" applyNumberFormat="1" applyFont="1" applyFill="1" applyBorder="1" applyAlignment="1">
      <alignment vertical="center"/>
    </xf>
    <xf numFmtId="9" fontId="14" fillId="2" borderId="34" xfId="0" applyNumberFormat="1" applyFont="1" applyFill="1" applyBorder="1" applyAlignment="1"/>
    <xf numFmtId="49" fontId="12" fillId="8" borderId="35" xfId="0" applyNumberFormat="1" applyFont="1" applyFill="1" applyBorder="1" applyAlignment="1">
      <alignment vertical="center"/>
    </xf>
    <xf numFmtId="165" fontId="12" fillId="8" borderId="36" xfId="0" applyNumberFormat="1" applyFont="1" applyFill="1" applyBorder="1" applyAlignment="1">
      <alignment vertical="center"/>
    </xf>
    <xf numFmtId="9" fontId="12" fillId="8" borderId="37" xfId="0" applyNumberFormat="1" applyFont="1" applyFill="1" applyBorder="1" applyAlignment="1">
      <alignment vertical="center"/>
    </xf>
    <xf numFmtId="0" fontId="14" fillId="9" borderId="40" xfId="0" applyFont="1" applyFill="1" applyBorder="1" applyAlignment="1"/>
    <xf numFmtId="0" fontId="14" fillId="2" borderId="19" xfId="0" applyFont="1" applyFill="1" applyBorder="1" applyAlignment="1">
      <alignment vertical="center"/>
    </xf>
    <xf numFmtId="49" fontId="14" fillId="2" borderId="19" xfId="0" applyNumberFormat="1" applyFont="1" applyFill="1" applyBorder="1" applyAlignment="1">
      <alignment vertical="center"/>
    </xf>
    <xf numFmtId="49" fontId="12" fillId="2" borderId="41" xfId="0" applyNumberFormat="1" applyFont="1" applyFill="1" applyBorder="1" applyAlignment="1">
      <alignment vertical="center"/>
    </xf>
    <xf numFmtId="0" fontId="14" fillId="2" borderId="42" xfId="0" applyFont="1" applyFill="1" applyBorder="1" applyAlignment="1"/>
    <xf numFmtId="0" fontId="14" fillId="2" borderId="43" xfId="0" applyFont="1" applyFill="1" applyBorder="1" applyAlignment="1"/>
    <xf numFmtId="49" fontId="14" fillId="2" borderId="44" xfId="0" applyNumberFormat="1" applyFont="1" applyFill="1" applyBorder="1" applyAlignment="1">
      <alignment vertical="center"/>
    </xf>
    <xf numFmtId="0" fontId="14" fillId="2" borderId="45" xfId="0" applyFont="1" applyFill="1" applyBorder="1" applyAlignment="1"/>
    <xf numFmtId="49" fontId="14" fillId="2" borderId="46" xfId="0" applyNumberFormat="1" applyFont="1" applyFill="1" applyBorder="1" applyAlignment="1">
      <alignment vertical="center"/>
    </xf>
    <xf numFmtId="0" fontId="14" fillId="2" borderId="47" xfId="0" applyFont="1" applyFill="1" applyBorder="1" applyAlignment="1"/>
    <xf numFmtId="0" fontId="14" fillId="2" borderId="48" xfId="0" applyFont="1" applyFill="1" applyBorder="1" applyAlignment="1"/>
    <xf numFmtId="0" fontId="12" fillId="7" borderId="19" xfId="0" applyFont="1" applyFill="1" applyBorder="1" applyAlignment="1">
      <alignment vertical="center"/>
    </xf>
    <xf numFmtId="0" fontId="9" fillId="9" borderId="18" xfId="0" applyFont="1" applyFill="1" applyBorder="1" applyAlignment="1">
      <alignment vertical="center"/>
    </xf>
    <xf numFmtId="49" fontId="17" fillId="9" borderId="19" xfId="0" applyNumberFormat="1" applyFont="1" applyFill="1" applyBorder="1" applyAlignment="1">
      <alignment vertical="center"/>
    </xf>
    <xf numFmtId="0" fontId="9" fillId="9" borderId="19" xfId="0" applyFont="1" applyFill="1" applyBorder="1" applyAlignment="1">
      <alignment vertical="center"/>
    </xf>
    <xf numFmtId="0" fontId="9" fillId="9" borderId="49" xfId="0" applyFont="1" applyFill="1" applyBorder="1" applyAlignment="1">
      <alignment vertical="center"/>
    </xf>
    <xf numFmtId="49" fontId="12" fillId="8" borderId="50" xfId="0" applyNumberFormat="1" applyFont="1" applyFill="1" applyBorder="1" applyAlignment="1">
      <alignment vertical="center"/>
    </xf>
    <xf numFmtId="0" fontId="12" fillId="8" borderId="51" xfId="0" applyNumberFormat="1" applyFont="1" applyFill="1" applyBorder="1" applyAlignment="1">
      <alignment vertical="center"/>
    </xf>
    <xf numFmtId="0" fontId="12" fillId="8" borderId="52" xfId="0" applyNumberFormat="1" applyFont="1" applyFill="1" applyBorder="1" applyAlignment="1">
      <alignment vertical="center"/>
    </xf>
    <xf numFmtId="0" fontId="0" fillId="0" borderId="19" xfId="0" applyNumberFormat="1" applyFont="1" applyBorder="1" applyAlignment="1"/>
    <xf numFmtId="3" fontId="2" fillId="2" borderId="13" xfId="0" applyNumberFormat="1" applyFont="1" applyFill="1" applyBorder="1" applyAlignment="1">
      <alignment vertical="center"/>
    </xf>
    <xf numFmtId="3" fontId="3" fillId="3" borderId="13" xfId="0" applyNumberFormat="1" applyFont="1" applyFill="1" applyBorder="1" applyAlignment="1">
      <alignment vertical="center"/>
    </xf>
    <xf numFmtId="0" fontId="5" fillId="2" borderId="6" xfId="0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3" fontId="4" fillId="2" borderId="5" xfId="0" applyNumberFormat="1" applyFont="1" applyFill="1" applyBorder="1" applyAlignment="1">
      <alignment horizontal="center" vertical="center" wrapText="1"/>
    </xf>
    <xf numFmtId="0" fontId="4" fillId="2" borderId="5" xfId="0" applyNumberFormat="1" applyFont="1" applyFill="1" applyBorder="1" applyAlignment="1">
      <alignment horizontal="center" vertical="center"/>
    </xf>
    <xf numFmtId="49" fontId="4" fillId="2" borderId="54" xfId="0" applyNumberFormat="1" applyFont="1" applyFill="1" applyBorder="1" applyAlignment="1">
      <alignment horizontal="center" vertical="center" wrapText="1"/>
    </xf>
    <xf numFmtId="49" fontId="4" fillId="2" borderId="54" xfId="0" applyNumberFormat="1" applyFont="1" applyFill="1" applyBorder="1" applyAlignment="1">
      <alignment horizontal="center" vertical="center"/>
    </xf>
    <xf numFmtId="14" fontId="4" fillId="2" borderId="54" xfId="0" applyNumberFormat="1" applyFont="1" applyFill="1" applyBorder="1" applyAlignment="1">
      <alignment horizontal="center" vertical="center"/>
    </xf>
    <xf numFmtId="49" fontId="1" fillId="3" borderId="56" xfId="0" applyNumberFormat="1" applyFont="1" applyFill="1" applyBorder="1" applyAlignment="1">
      <alignment vertical="center" wrapText="1"/>
    </xf>
    <xf numFmtId="0" fontId="2" fillId="2" borderId="57" xfId="0" applyFont="1" applyFill="1" applyBorder="1" applyAlignment="1">
      <alignment wrapText="1"/>
    </xf>
    <xf numFmtId="49" fontId="4" fillId="2" borderId="55" xfId="0" applyNumberFormat="1" applyFont="1" applyFill="1" applyBorder="1" applyAlignment="1">
      <alignment vertical="center" wrapText="1"/>
    </xf>
    <xf numFmtId="0" fontId="19" fillId="0" borderId="55" xfId="0" applyFont="1" applyFill="1" applyBorder="1" applyAlignment="1">
      <alignment wrapText="1"/>
    </xf>
    <xf numFmtId="0" fontId="19" fillId="0" borderId="55" xfId="0" applyFont="1" applyFill="1" applyBorder="1" applyAlignment="1">
      <alignment horizontal="center" wrapText="1"/>
    </xf>
    <xf numFmtId="3" fontId="19" fillId="0" borderId="55" xfId="2" applyNumberFormat="1" applyFont="1" applyFill="1" applyBorder="1" applyAlignment="1">
      <alignment horizontal="center" wrapText="1"/>
    </xf>
    <xf numFmtId="49" fontId="7" fillId="3" borderId="58" xfId="0" applyNumberFormat="1" applyFont="1" applyFill="1" applyBorder="1" applyAlignment="1">
      <alignment vertical="center"/>
    </xf>
    <xf numFmtId="0" fontId="7" fillId="3" borderId="58" xfId="0" applyFont="1" applyFill="1" applyBorder="1" applyAlignment="1">
      <alignment horizontal="center" vertical="center"/>
    </xf>
    <xf numFmtId="0" fontId="7" fillId="3" borderId="58" xfId="0" applyFont="1" applyFill="1" applyBorder="1" applyAlignment="1">
      <alignment vertical="center"/>
    </xf>
    <xf numFmtId="0" fontId="19" fillId="0" borderId="55" xfId="0" applyFont="1" applyFill="1" applyBorder="1" applyAlignment="1"/>
    <xf numFmtId="0" fontId="21" fillId="10" borderId="55" xfId="0" applyFont="1" applyFill="1" applyBorder="1"/>
    <xf numFmtId="43" fontId="22" fillId="10" borderId="55" xfId="1" applyFont="1" applyFill="1" applyBorder="1" applyAlignment="1">
      <alignment horizontal="center"/>
    </xf>
    <xf numFmtId="0" fontId="22" fillId="10" borderId="55" xfId="1" applyNumberFormat="1" applyFont="1" applyFill="1" applyBorder="1" applyAlignment="1">
      <alignment horizontal="center"/>
    </xf>
    <xf numFmtId="0" fontId="22" fillId="10" borderId="55" xfId="0" applyFont="1" applyFill="1" applyBorder="1" applyAlignment="1">
      <alignment horizontal="center"/>
    </xf>
    <xf numFmtId="3" fontId="22" fillId="0" borderId="55" xfId="0" applyNumberFormat="1" applyFont="1" applyBorder="1" applyAlignment="1">
      <alignment horizontal="center"/>
    </xf>
    <xf numFmtId="165" fontId="12" fillId="8" borderId="36" xfId="0" applyNumberFormat="1" applyFont="1" applyFill="1" applyBorder="1" applyAlignment="1">
      <alignment horizontal="center" vertical="center"/>
    </xf>
    <xf numFmtId="165" fontId="12" fillId="8" borderId="37" xfId="0" applyNumberFormat="1" applyFont="1" applyFill="1" applyBorder="1" applyAlignment="1">
      <alignment horizontal="center" vertical="center"/>
    </xf>
    <xf numFmtId="0" fontId="19" fillId="0" borderId="55" xfId="0" applyFont="1" applyBorder="1" applyAlignment="1">
      <alignment vertical="center"/>
    </xf>
    <xf numFmtId="0" fontId="19" fillId="0" borderId="55" xfId="0" applyFont="1" applyBorder="1" applyAlignment="1">
      <alignment horizontal="center" vertical="center"/>
    </xf>
    <xf numFmtId="3" fontId="23" fillId="0" borderId="55" xfId="0" applyNumberFormat="1" applyFont="1" applyBorder="1" applyAlignment="1">
      <alignment horizontal="center" vertical="center"/>
    </xf>
    <xf numFmtId="3" fontId="19" fillId="0" borderId="55" xfId="0" applyNumberFormat="1" applyFont="1" applyBorder="1" applyAlignment="1">
      <alignment horizontal="center" vertical="center"/>
    </xf>
    <xf numFmtId="3" fontId="2" fillId="2" borderId="5" xfId="0" applyNumberFormat="1" applyFont="1" applyFill="1" applyBorder="1" applyAlignment="1">
      <alignment horizontal="center"/>
    </xf>
    <xf numFmtId="0" fontId="24" fillId="0" borderId="55" xfId="0" applyFont="1" applyFill="1" applyBorder="1" applyAlignment="1">
      <alignment wrapText="1"/>
    </xf>
    <xf numFmtId="3" fontId="25" fillId="2" borderId="16" xfId="0" applyNumberFormat="1" applyFont="1" applyFill="1" applyBorder="1" applyAlignment="1"/>
    <xf numFmtId="3" fontId="26" fillId="3" borderId="58" xfId="0" applyNumberFormat="1" applyFont="1" applyFill="1" applyBorder="1" applyAlignment="1">
      <alignment vertical="center"/>
    </xf>
    <xf numFmtId="3" fontId="26" fillId="3" borderId="13" xfId="0" applyNumberFormat="1" applyFont="1" applyFill="1" applyBorder="1" applyAlignment="1">
      <alignment vertical="center"/>
    </xf>
    <xf numFmtId="3" fontId="26" fillId="3" borderId="17" xfId="0" applyNumberFormat="1" applyFont="1" applyFill="1" applyBorder="1" applyAlignment="1">
      <alignment vertical="center"/>
    </xf>
    <xf numFmtId="49" fontId="2" fillId="2" borderId="5" xfId="0" applyNumberFormat="1" applyFont="1" applyFill="1" applyBorder="1" applyAlignment="1">
      <alignment horizontal="center"/>
    </xf>
    <xf numFmtId="49" fontId="17" fillId="9" borderId="38" xfId="0" applyNumberFormat="1" applyFont="1" applyFill="1" applyBorder="1" applyAlignment="1">
      <alignment vertical="center"/>
    </xf>
    <xf numFmtId="0" fontId="12" fillId="9" borderId="39" xfId="0" applyFont="1" applyFill="1" applyBorder="1" applyAlignment="1">
      <alignment vertical="center"/>
    </xf>
    <xf numFmtId="49" fontId="4" fillId="2" borderId="5" xfId="0" applyNumberFormat="1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49" fontId="4" fillId="2" borderId="53" xfId="0" applyNumberFormat="1" applyFont="1" applyFill="1" applyBorder="1" applyAlignment="1">
      <alignment horizontal="center" vertical="center" wrapText="1"/>
    </xf>
    <xf numFmtId="49" fontId="4" fillId="2" borderId="54" xfId="0" applyNumberFormat="1" applyFont="1" applyFill="1" applyBorder="1" applyAlignment="1">
      <alignment horizontal="center" vertical="center" wrapText="1"/>
    </xf>
    <xf numFmtId="49" fontId="3" fillId="3" borderId="5" xfId="0" applyNumberFormat="1" applyFont="1" applyFill="1" applyBorder="1" applyAlignment="1">
      <alignment wrapText="1"/>
    </xf>
    <xf numFmtId="0" fontId="3" fillId="4" borderId="5" xfId="0" applyFont="1" applyFill="1" applyBorder="1" applyAlignment="1">
      <alignment wrapText="1"/>
    </xf>
    <xf numFmtId="49" fontId="4" fillId="2" borderId="5" xfId="0" applyNumberFormat="1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49" fontId="6" fillId="3" borderId="5" xfId="0" applyNumberFormat="1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49" fontId="4" fillId="2" borderId="53" xfId="0" applyNumberFormat="1" applyFont="1" applyFill="1" applyBorder="1" applyAlignment="1">
      <alignment horizontal="center" vertical="center"/>
    </xf>
    <xf numFmtId="49" fontId="4" fillId="2" borderId="54" xfId="0" applyNumberFormat="1" applyFont="1" applyFill="1" applyBorder="1" applyAlignment="1">
      <alignment horizontal="center" vertical="center"/>
    </xf>
  </cellXfs>
  <cellStyles count="3">
    <cellStyle name="Millares" xfId="1" builtinId="3"/>
    <cellStyle name="Millares 5" xfId="2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7284</xdr:colOff>
      <xdr:row>7</xdr:row>
      <xdr:rowOff>69850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1150" y="190500"/>
          <a:ext cx="6001684" cy="12128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08"/>
  <sheetViews>
    <sheetView showGridLines="0" tabSelected="1" workbookViewId="0">
      <selection activeCell="C15" sqref="C15"/>
    </sheetView>
  </sheetViews>
  <sheetFormatPr baseColWidth="10" defaultColWidth="10.85546875" defaultRowHeight="11.25" customHeight="1"/>
  <cols>
    <col min="1" max="1" width="4.42578125" style="1" customWidth="1"/>
    <col min="2" max="2" width="19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7" ht="15" customHeight="1">
      <c r="A1" s="2"/>
      <c r="B1" s="2"/>
      <c r="C1" s="2"/>
      <c r="D1" s="2"/>
      <c r="E1" s="2"/>
      <c r="F1" s="2"/>
      <c r="G1" s="2"/>
    </row>
    <row r="2" spans="1:7" ht="15" customHeight="1">
      <c r="A2" s="2"/>
      <c r="B2" s="2"/>
      <c r="C2" s="2"/>
      <c r="D2" s="2"/>
      <c r="E2" s="2"/>
      <c r="F2" s="2"/>
      <c r="G2" s="2"/>
    </row>
    <row r="3" spans="1:7" ht="15" customHeight="1">
      <c r="A3" s="2"/>
      <c r="B3" s="2"/>
      <c r="C3" s="2"/>
      <c r="D3" s="2"/>
      <c r="E3" s="2"/>
      <c r="F3" s="2"/>
      <c r="G3" s="2"/>
    </row>
    <row r="4" spans="1:7" ht="15" customHeight="1">
      <c r="A4" s="2"/>
      <c r="B4" s="2"/>
      <c r="C4" s="2"/>
      <c r="D4" s="2"/>
      <c r="E4" s="2"/>
      <c r="F4" s="2"/>
      <c r="G4" s="2"/>
    </row>
    <row r="5" spans="1:7" ht="15" customHeight="1">
      <c r="A5" s="2"/>
      <c r="B5" s="2"/>
      <c r="C5" s="2"/>
      <c r="D5" s="2"/>
      <c r="E5" s="2"/>
      <c r="F5" s="2"/>
      <c r="G5" s="2"/>
    </row>
    <row r="6" spans="1:7" ht="15" customHeight="1">
      <c r="A6" s="2"/>
      <c r="B6" s="2"/>
      <c r="C6" s="2"/>
      <c r="D6" s="2"/>
      <c r="E6" s="2"/>
      <c r="F6" s="2"/>
      <c r="G6" s="2"/>
    </row>
    <row r="7" spans="1:7" ht="15" customHeight="1">
      <c r="A7" s="2"/>
      <c r="B7" s="2"/>
      <c r="C7" s="2"/>
      <c r="D7" s="2"/>
      <c r="E7" s="2"/>
      <c r="F7" s="2"/>
      <c r="G7" s="2"/>
    </row>
    <row r="8" spans="1:7" ht="15" customHeight="1">
      <c r="A8" s="2"/>
      <c r="B8" s="3"/>
      <c r="C8" s="4"/>
      <c r="D8" s="2"/>
      <c r="E8" s="4"/>
      <c r="F8" s="4"/>
      <c r="G8" s="4"/>
    </row>
    <row r="9" spans="1:7" ht="12" customHeight="1">
      <c r="A9" s="5"/>
      <c r="B9" s="113" t="s">
        <v>0</v>
      </c>
      <c r="C9" s="140" t="s">
        <v>72</v>
      </c>
      <c r="D9" s="6"/>
      <c r="E9" s="147" t="s">
        <v>69</v>
      </c>
      <c r="F9" s="148"/>
      <c r="G9" s="134">
        <v>8000</v>
      </c>
    </row>
    <row r="10" spans="1:7" ht="21.75" customHeight="1">
      <c r="A10" s="60"/>
      <c r="B10" s="115" t="s">
        <v>1</v>
      </c>
      <c r="C10" s="110" t="s">
        <v>73</v>
      </c>
      <c r="D10" s="106"/>
      <c r="E10" s="145" t="s">
        <v>2</v>
      </c>
      <c r="F10" s="146"/>
      <c r="G10" s="107" t="s">
        <v>61</v>
      </c>
    </row>
    <row r="11" spans="1:7" ht="18" customHeight="1">
      <c r="A11" s="60"/>
      <c r="B11" s="115" t="s">
        <v>57</v>
      </c>
      <c r="C11" s="111" t="s">
        <v>74</v>
      </c>
      <c r="D11" s="106"/>
      <c r="E11" s="145" t="s">
        <v>65</v>
      </c>
      <c r="F11" s="146"/>
      <c r="G11" s="109">
        <f>1400*1.19</f>
        <v>1666</v>
      </c>
    </row>
    <row r="12" spans="1:7" ht="11.25" customHeight="1">
      <c r="A12" s="60"/>
      <c r="B12" s="115" t="s">
        <v>58</v>
      </c>
      <c r="C12" s="110" t="s">
        <v>75</v>
      </c>
      <c r="D12" s="106"/>
      <c r="E12" s="153" t="s">
        <v>3</v>
      </c>
      <c r="F12" s="154"/>
      <c r="G12" s="108">
        <f>+G11*G9</f>
        <v>13328000</v>
      </c>
    </row>
    <row r="13" spans="1:7" ht="27" customHeight="1">
      <c r="A13" s="60"/>
      <c r="B13" s="115" t="s">
        <v>59</v>
      </c>
      <c r="C13" s="111" t="s">
        <v>60</v>
      </c>
      <c r="D13" s="106"/>
      <c r="E13" s="143" t="s">
        <v>4</v>
      </c>
      <c r="F13" s="144"/>
      <c r="G13" s="7" t="s">
        <v>76</v>
      </c>
    </row>
    <row r="14" spans="1:7" ht="13.5" customHeight="1">
      <c r="A14" s="60"/>
      <c r="B14" s="115" t="s">
        <v>5</v>
      </c>
      <c r="C14" s="111" t="s">
        <v>140</v>
      </c>
      <c r="D14" s="106"/>
      <c r="E14" s="143" t="s">
        <v>6</v>
      </c>
      <c r="F14" s="144"/>
      <c r="G14" s="107" t="s">
        <v>77</v>
      </c>
    </row>
    <row r="15" spans="1:7" ht="25.5" customHeight="1">
      <c r="A15" s="60"/>
      <c r="B15" s="115" t="s">
        <v>7</v>
      </c>
      <c r="C15" s="112" t="s">
        <v>139</v>
      </c>
      <c r="D15" s="106"/>
      <c r="E15" s="149" t="s">
        <v>8</v>
      </c>
      <c r="F15" s="150"/>
      <c r="G15" s="7" t="s">
        <v>78</v>
      </c>
    </row>
    <row r="16" spans="1:7" ht="12" customHeight="1">
      <c r="A16" s="2"/>
      <c r="B16" s="114"/>
      <c r="C16" s="8"/>
      <c r="D16" s="9"/>
      <c r="E16" s="10"/>
      <c r="F16" s="10"/>
      <c r="G16" s="11"/>
    </row>
    <row r="17" spans="1:7" ht="12" customHeight="1">
      <c r="A17" s="12"/>
      <c r="B17" s="151" t="s">
        <v>9</v>
      </c>
      <c r="C17" s="152"/>
      <c r="D17" s="152"/>
      <c r="E17" s="152"/>
      <c r="F17" s="152"/>
      <c r="G17" s="152"/>
    </row>
    <row r="18" spans="1:7" ht="12" customHeight="1">
      <c r="A18" s="2"/>
      <c r="B18" s="13"/>
      <c r="C18" s="14"/>
      <c r="D18" s="14"/>
      <c r="E18" s="14"/>
      <c r="F18" s="15"/>
      <c r="G18" s="15"/>
    </row>
    <row r="19" spans="1:7" ht="12" customHeight="1">
      <c r="A19" s="5"/>
      <c r="B19" s="16" t="s">
        <v>10</v>
      </c>
      <c r="C19" s="17"/>
      <c r="D19" s="18"/>
      <c r="E19" s="18"/>
      <c r="F19" s="18"/>
      <c r="G19" s="18"/>
    </row>
    <row r="20" spans="1:7" ht="24" customHeight="1">
      <c r="A20" s="12"/>
      <c r="B20" s="19" t="s">
        <v>11</v>
      </c>
      <c r="C20" s="19" t="s">
        <v>12</v>
      </c>
      <c r="D20" s="19" t="s">
        <v>13</v>
      </c>
      <c r="E20" s="19" t="s">
        <v>14</v>
      </c>
      <c r="F20" s="19" t="s">
        <v>15</v>
      </c>
      <c r="G20" s="19" t="s">
        <v>16</v>
      </c>
    </row>
    <row r="21" spans="1:7" ht="12.75" customHeight="1">
      <c r="A21" s="12"/>
      <c r="B21" s="116" t="s">
        <v>79</v>
      </c>
      <c r="C21" s="117" t="s">
        <v>17</v>
      </c>
      <c r="D21" s="117">
        <v>8</v>
      </c>
      <c r="E21" s="117" t="s">
        <v>80</v>
      </c>
      <c r="F21" s="118">
        <v>22000</v>
      </c>
      <c r="G21" s="118">
        <f>+F21*D21</f>
        <v>176000</v>
      </c>
    </row>
    <row r="22" spans="1:7" ht="15">
      <c r="A22" s="12"/>
      <c r="B22" s="116" t="s">
        <v>81</v>
      </c>
      <c r="C22" s="117" t="s">
        <v>17</v>
      </c>
      <c r="D22" s="117">
        <v>2</v>
      </c>
      <c r="E22" s="117" t="s">
        <v>80</v>
      </c>
      <c r="F22" s="118">
        <v>22000</v>
      </c>
      <c r="G22" s="118">
        <f t="shared" ref="G22:G30" si="0">+F22*D22</f>
        <v>44000</v>
      </c>
    </row>
    <row r="23" spans="1:7" ht="12.75" customHeight="1">
      <c r="A23" s="12"/>
      <c r="B23" s="122" t="s">
        <v>82</v>
      </c>
      <c r="C23" s="117" t="s">
        <v>17</v>
      </c>
      <c r="D23" s="117">
        <v>1</v>
      </c>
      <c r="E23" s="117" t="s">
        <v>66</v>
      </c>
      <c r="F23" s="118">
        <v>22000</v>
      </c>
      <c r="G23" s="118">
        <f t="shared" si="0"/>
        <v>22000</v>
      </c>
    </row>
    <row r="24" spans="1:7" ht="12.75" customHeight="1">
      <c r="A24" s="12"/>
      <c r="B24" s="116" t="s">
        <v>83</v>
      </c>
      <c r="C24" s="117" t="s">
        <v>84</v>
      </c>
      <c r="D24" s="117">
        <v>0.5</v>
      </c>
      <c r="E24" s="117" t="s">
        <v>66</v>
      </c>
      <c r="F24" s="118">
        <v>22000</v>
      </c>
      <c r="G24" s="118">
        <f t="shared" si="0"/>
        <v>11000</v>
      </c>
    </row>
    <row r="25" spans="1:7" ht="12" customHeight="1">
      <c r="A25" s="2"/>
      <c r="B25" s="116" t="s">
        <v>85</v>
      </c>
      <c r="C25" s="117" t="s">
        <v>17</v>
      </c>
      <c r="D25" s="117">
        <v>15</v>
      </c>
      <c r="E25" s="117" t="s">
        <v>86</v>
      </c>
      <c r="F25" s="118">
        <v>22000</v>
      </c>
      <c r="G25" s="118">
        <f t="shared" si="0"/>
        <v>330000</v>
      </c>
    </row>
    <row r="26" spans="1:7" ht="12" customHeight="1">
      <c r="A26" s="5"/>
      <c r="B26" s="116" t="s">
        <v>87</v>
      </c>
      <c r="C26" s="117" t="s">
        <v>17</v>
      </c>
      <c r="D26" s="117">
        <v>15</v>
      </c>
      <c r="E26" s="117" t="s">
        <v>86</v>
      </c>
      <c r="F26" s="118">
        <v>22000</v>
      </c>
      <c r="G26" s="118">
        <f t="shared" si="0"/>
        <v>330000</v>
      </c>
    </row>
    <row r="27" spans="1:7" ht="24" customHeight="1">
      <c r="A27" s="5"/>
      <c r="B27" s="116" t="s">
        <v>88</v>
      </c>
      <c r="C27" s="117" t="s">
        <v>17</v>
      </c>
      <c r="D27" s="117">
        <v>12</v>
      </c>
      <c r="E27" s="117" t="s">
        <v>89</v>
      </c>
      <c r="F27" s="118">
        <v>22000</v>
      </c>
      <c r="G27" s="118">
        <f t="shared" si="0"/>
        <v>264000</v>
      </c>
    </row>
    <row r="28" spans="1:7" ht="12" customHeight="1">
      <c r="A28" s="5"/>
      <c r="B28" s="116" t="s">
        <v>90</v>
      </c>
      <c r="C28" s="117" t="s">
        <v>17</v>
      </c>
      <c r="D28" s="117">
        <v>3</v>
      </c>
      <c r="E28" s="117" t="s">
        <v>91</v>
      </c>
      <c r="F28" s="118">
        <v>22000</v>
      </c>
      <c r="G28" s="118">
        <f t="shared" si="0"/>
        <v>66000</v>
      </c>
    </row>
    <row r="29" spans="1:7" ht="12" customHeight="1">
      <c r="A29" s="5"/>
      <c r="B29" s="116" t="s">
        <v>92</v>
      </c>
      <c r="C29" s="117" t="s">
        <v>84</v>
      </c>
      <c r="D29" s="117">
        <v>1</v>
      </c>
      <c r="E29" s="117" t="s">
        <v>93</v>
      </c>
      <c r="F29" s="118">
        <v>33000</v>
      </c>
      <c r="G29" s="118">
        <f t="shared" si="0"/>
        <v>33000</v>
      </c>
    </row>
    <row r="30" spans="1:7" ht="12" customHeight="1">
      <c r="A30" s="2"/>
      <c r="B30" s="116" t="s">
        <v>94</v>
      </c>
      <c r="C30" s="117" t="s">
        <v>17</v>
      </c>
      <c r="D30" s="117">
        <v>30</v>
      </c>
      <c r="E30" s="117" t="s">
        <v>95</v>
      </c>
      <c r="F30" s="118">
        <v>25000</v>
      </c>
      <c r="G30" s="118">
        <f t="shared" si="0"/>
        <v>750000</v>
      </c>
    </row>
    <row r="31" spans="1:7" ht="12.75" customHeight="1">
      <c r="A31" s="12"/>
      <c r="B31" s="20" t="s">
        <v>18</v>
      </c>
      <c r="C31" s="21"/>
      <c r="D31" s="21"/>
      <c r="E31" s="21"/>
      <c r="F31" s="22"/>
      <c r="G31" s="23">
        <f>SUM(G21:G30)</f>
        <v>2026000</v>
      </c>
    </row>
    <row r="32" spans="1:7" ht="14.25" customHeight="1">
      <c r="A32" s="12"/>
      <c r="B32" s="13"/>
      <c r="C32" s="15"/>
      <c r="D32" s="15"/>
      <c r="E32" s="15"/>
      <c r="F32" s="24"/>
      <c r="G32" s="24"/>
    </row>
    <row r="33" spans="1:11" ht="12.75" customHeight="1">
      <c r="A33" s="12"/>
      <c r="B33" s="25" t="s">
        <v>19</v>
      </c>
      <c r="C33" s="26"/>
      <c r="D33" s="27"/>
      <c r="E33" s="27"/>
      <c r="F33" s="28"/>
      <c r="G33" s="28"/>
    </row>
    <row r="34" spans="1:11" ht="25.5" customHeight="1">
      <c r="A34" s="5"/>
      <c r="B34" s="29" t="s">
        <v>11</v>
      </c>
      <c r="C34" s="30" t="s">
        <v>12</v>
      </c>
      <c r="D34" s="30" t="s">
        <v>13</v>
      </c>
      <c r="E34" s="29" t="s">
        <v>14</v>
      </c>
      <c r="F34" s="30" t="s">
        <v>15</v>
      </c>
      <c r="G34" s="29" t="s">
        <v>16</v>
      </c>
    </row>
    <row r="35" spans="1:11" ht="12" customHeight="1">
      <c r="A35" s="2"/>
      <c r="B35" s="31"/>
      <c r="C35" s="32"/>
      <c r="D35" s="32"/>
      <c r="E35" s="32"/>
      <c r="F35" s="104"/>
      <c r="G35" s="104"/>
    </row>
    <row r="36" spans="1:11" ht="12" customHeight="1">
      <c r="A36" s="5"/>
      <c r="B36" s="33" t="s">
        <v>20</v>
      </c>
      <c r="C36" s="34"/>
      <c r="D36" s="34"/>
      <c r="E36" s="34"/>
      <c r="F36" s="35"/>
      <c r="G36" s="105">
        <f>SUM(G35)</f>
        <v>0</v>
      </c>
    </row>
    <row r="37" spans="1:11" ht="15.75" customHeight="1">
      <c r="A37" s="5"/>
      <c r="B37" s="36"/>
      <c r="C37" s="37"/>
      <c r="D37" s="37"/>
      <c r="E37" s="37"/>
      <c r="F37" s="38"/>
      <c r="G37" s="38"/>
      <c r="K37" s="103"/>
    </row>
    <row r="38" spans="1:11" ht="12.75" customHeight="1">
      <c r="A38" s="12"/>
      <c r="B38" s="25" t="s">
        <v>21</v>
      </c>
      <c r="C38" s="26"/>
      <c r="D38" s="27"/>
      <c r="E38" s="27"/>
      <c r="F38" s="28"/>
      <c r="G38" s="28"/>
      <c r="K38" s="103"/>
    </row>
    <row r="39" spans="1:11" ht="21" customHeight="1">
      <c r="A39" s="12"/>
      <c r="B39" s="39" t="s">
        <v>11</v>
      </c>
      <c r="C39" s="39" t="s">
        <v>12</v>
      </c>
      <c r="D39" s="39" t="s">
        <v>13</v>
      </c>
      <c r="E39" s="39" t="s">
        <v>14</v>
      </c>
      <c r="F39" s="40" t="s">
        <v>15</v>
      </c>
      <c r="G39" s="39" t="s">
        <v>16</v>
      </c>
    </row>
    <row r="40" spans="1:11" ht="12.75" customHeight="1">
      <c r="A40" s="12"/>
      <c r="B40" s="116" t="s">
        <v>96</v>
      </c>
      <c r="C40" s="117" t="s">
        <v>22</v>
      </c>
      <c r="D40" s="117">
        <v>0.125</v>
      </c>
      <c r="E40" s="117" t="s">
        <v>97</v>
      </c>
      <c r="F40" s="118">
        <v>418880.00000000006</v>
      </c>
      <c r="G40" s="118">
        <f>+F40*D40</f>
        <v>52360.000000000007</v>
      </c>
    </row>
    <row r="41" spans="1:11" ht="12.75" customHeight="1">
      <c r="A41" s="12"/>
      <c r="B41" s="116" t="s">
        <v>96</v>
      </c>
      <c r="C41" s="117" t="s">
        <v>22</v>
      </c>
      <c r="D41" s="117">
        <v>0.125</v>
      </c>
      <c r="E41" s="117" t="s">
        <v>98</v>
      </c>
      <c r="F41" s="118">
        <v>418880.00000000006</v>
      </c>
      <c r="G41" s="118">
        <f t="shared" ref="G41:G43" si="1">+F41*D41</f>
        <v>52360.000000000007</v>
      </c>
    </row>
    <row r="42" spans="1:11" ht="12.75" customHeight="1">
      <c r="A42" s="12"/>
      <c r="B42" s="116" t="s">
        <v>96</v>
      </c>
      <c r="C42" s="117" t="s">
        <v>22</v>
      </c>
      <c r="D42" s="117">
        <v>0.125</v>
      </c>
      <c r="E42" s="117" t="s">
        <v>93</v>
      </c>
      <c r="F42" s="118">
        <v>418880.00000000006</v>
      </c>
      <c r="G42" s="118">
        <f t="shared" si="1"/>
        <v>52360.000000000007</v>
      </c>
    </row>
    <row r="43" spans="1:11" ht="12.75" customHeight="1">
      <c r="A43" s="12"/>
      <c r="B43" s="116" t="s">
        <v>99</v>
      </c>
      <c r="C43" s="117" t="s">
        <v>22</v>
      </c>
      <c r="D43" s="117">
        <v>0.25</v>
      </c>
      <c r="E43" s="117" t="s">
        <v>100</v>
      </c>
      <c r="F43" s="118">
        <v>392700.00000000006</v>
      </c>
      <c r="G43" s="118">
        <f t="shared" si="1"/>
        <v>98175.000000000015</v>
      </c>
    </row>
    <row r="44" spans="1:11" ht="12.75" customHeight="1">
      <c r="A44" s="12"/>
      <c r="B44" s="116" t="s">
        <v>101</v>
      </c>
      <c r="C44" s="117" t="s">
        <v>22</v>
      </c>
      <c r="D44" s="117">
        <v>4</v>
      </c>
      <c r="E44" s="117" t="s">
        <v>102</v>
      </c>
      <c r="F44" s="118">
        <v>88000</v>
      </c>
      <c r="G44" s="118">
        <f>+F44*D44</f>
        <v>352000</v>
      </c>
    </row>
    <row r="45" spans="1:11" ht="12" customHeight="1">
      <c r="A45" s="60"/>
      <c r="B45" s="119" t="s">
        <v>23</v>
      </c>
      <c r="C45" s="120"/>
      <c r="D45" s="120"/>
      <c r="E45" s="120"/>
      <c r="F45" s="121"/>
      <c r="G45" s="137">
        <f>SUM(G40:G44)</f>
        <v>607255</v>
      </c>
    </row>
    <row r="46" spans="1:11" ht="12" customHeight="1">
      <c r="A46" s="60"/>
      <c r="B46" s="36"/>
      <c r="C46" s="37"/>
      <c r="D46" s="37"/>
      <c r="E46" s="37"/>
      <c r="F46" s="38"/>
      <c r="G46" s="136"/>
    </row>
    <row r="47" spans="1:11" ht="12.75" customHeight="1">
      <c r="A47" s="60"/>
      <c r="B47" s="25" t="s">
        <v>24</v>
      </c>
      <c r="C47" s="26"/>
      <c r="D47" s="27"/>
      <c r="E47" s="27"/>
      <c r="F47" s="28"/>
      <c r="G47" s="28"/>
    </row>
    <row r="48" spans="1:11" ht="12" customHeight="1">
      <c r="A48" s="60"/>
      <c r="B48" s="40" t="s">
        <v>25</v>
      </c>
      <c r="C48" s="40" t="s">
        <v>26</v>
      </c>
      <c r="D48" s="40" t="s">
        <v>27</v>
      </c>
      <c r="E48" s="40" t="s">
        <v>14</v>
      </c>
      <c r="F48" s="40" t="s">
        <v>15</v>
      </c>
      <c r="G48" s="40" t="s">
        <v>16</v>
      </c>
    </row>
    <row r="49" spans="1:7" ht="12" customHeight="1">
      <c r="A49" s="60"/>
      <c r="B49" s="123" t="s">
        <v>28</v>
      </c>
      <c r="C49" s="124"/>
      <c r="D49" s="125"/>
      <c r="E49" s="126"/>
      <c r="F49" s="127"/>
      <c r="G49" s="127"/>
    </row>
    <row r="50" spans="1:7" ht="12" customHeight="1">
      <c r="A50" s="60"/>
      <c r="B50" s="116" t="s">
        <v>103</v>
      </c>
      <c r="C50" s="117" t="s">
        <v>29</v>
      </c>
      <c r="D50" s="117">
        <v>130</v>
      </c>
      <c r="E50" s="117" t="s">
        <v>134</v>
      </c>
      <c r="F50" s="118">
        <v>1202</v>
      </c>
      <c r="G50" s="118">
        <f>+F50*D50</f>
        <v>156260</v>
      </c>
    </row>
    <row r="51" spans="1:7" ht="12" customHeight="1">
      <c r="A51" s="60"/>
      <c r="B51" s="116" t="s">
        <v>129</v>
      </c>
      <c r="C51" s="117" t="s">
        <v>29</v>
      </c>
      <c r="D51" s="117">
        <v>100</v>
      </c>
      <c r="E51" s="117" t="s">
        <v>135</v>
      </c>
      <c r="F51" s="118">
        <v>1650</v>
      </c>
      <c r="G51" s="118">
        <f t="shared" ref="G51:G69" si="2">+F51*D51</f>
        <v>165000</v>
      </c>
    </row>
    <row r="52" spans="1:7" ht="12" customHeight="1">
      <c r="A52" s="60"/>
      <c r="B52" s="116" t="s">
        <v>130</v>
      </c>
      <c r="C52" s="117" t="s">
        <v>29</v>
      </c>
      <c r="D52" s="117">
        <v>140</v>
      </c>
      <c r="E52" s="117" t="s">
        <v>91</v>
      </c>
      <c r="F52" s="118">
        <v>900</v>
      </c>
      <c r="G52" s="118">
        <f t="shared" si="2"/>
        <v>126000</v>
      </c>
    </row>
    <row r="53" spans="1:7" ht="12" customHeight="1">
      <c r="A53" s="60"/>
      <c r="B53" s="116" t="s">
        <v>131</v>
      </c>
      <c r="C53" s="117" t="s">
        <v>29</v>
      </c>
      <c r="D53" s="117">
        <v>170</v>
      </c>
      <c r="E53" s="117" t="s">
        <v>136</v>
      </c>
      <c r="F53" s="118">
        <v>1726</v>
      </c>
      <c r="G53" s="118">
        <f t="shared" si="2"/>
        <v>293420</v>
      </c>
    </row>
    <row r="54" spans="1:7" ht="12" customHeight="1">
      <c r="A54" s="60"/>
      <c r="B54" s="116" t="s">
        <v>132</v>
      </c>
      <c r="C54" s="117" t="s">
        <v>29</v>
      </c>
      <c r="D54" s="117">
        <v>100</v>
      </c>
      <c r="E54" s="117" t="s">
        <v>106</v>
      </c>
      <c r="F54" s="118">
        <v>702</v>
      </c>
      <c r="G54" s="118">
        <f t="shared" si="2"/>
        <v>70200</v>
      </c>
    </row>
    <row r="55" spans="1:7" ht="12" customHeight="1">
      <c r="A55" s="60"/>
      <c r="B55" s="116" t="s">
        <v>105</v>
      </c>
      <c r="C55" s="117" t="s">
        <v>29</v>
      </c>
      <c r="D55" s="117">
        <v>60</v>
      </c>
      <c r="E55" s="117" t="s">
        <v>106</v>
      </c>
      <c r="F55" s="118">
        <v>1174</v>
      </c>
      <c r="G55" s="118">
        <f t="shared" si="2"/>
        <v>70440</v>
      </c>
    </row>
    <row r="56" spans="1:7" ht="12" customHeight="1">
      <c r="A56" s="60"/>
      <c r="B56" s="116" t="s">
        <v>104</v>
      </c>
      <c r="C56" s="117" t="s">
        <v>29</v>
      </c>
      <c r="D56" s="117">
        <v>233</v>
      </c>
      <c r="E56" s="117" t="s">
        <v>137</v>
      </c>
      <c r="F56" s="118">
        <v>1309</v>
      </c>
      <c r="G56" s="118">
        <f t="shared" si="2"/>
        <v>304997</v>
      </c>
    </row>
    <row r="57" spans="1:7" ht="12.75" customHeight="1">
      <c r="A57" s="60"/>
      <c r="B57" s="116" t="s">
        <v>133</v>
      </c>
      <c r="C57" s="117" t="s">
        <v>29</v>
      </c>
      <c r="D57" s="117">
        <v>40</v>
      </c>
      <c r="E57" s="117" t="s">
        <v>138</v>
      </c>
      <c r="F57" s="118">
        <v>3220</v>
      </c>
      <c r="G57" s="118">
        <f t="shared" si="2"/>
        <v>128800</v>
      </c>
    </row>
    <row r="58" spans="1:7" ht="12.75" customHeight="1">
      <c r="A58" s="60"/>
      <c r="B58" s="135" t="s">
        <v>107</v>
      </c>
      <c r="C58" s="117"/>
      <c r="D58" s="117"/>
      <c r="E58" s="117"/>
      <c r="F58" s="118"/>
      <c r="G58" s="118"/>
    </row>
    <row r="59" spans="1:7" ht="15" customHeight="1">
      <c r="A59" s="60"/>
      <c r="B59" s="116" t="s">
        <v>108</v>
      </c>
      <c r="C59" s="117" t="s">
        <v>62</v>
      </c>
      <c r="D59" s="117">
        <v>2</v>
      </c>
      <c r="E59" s="117" t="s">
        <v>109</v>
      </c>
      <c r="F59" s="118">
        <v>13450</v>
      </c>
      <c r="G59" s="118">
        <f t="shared" si="2"/>
        <v>26900</v>
      </c>
    </row>
    <row r="60" spans="1:7" ht="12" customHeight="1">
      <c r="A60" s="60"/>
      <c r="B60" s="116" t="s">
        <v>110</v>
      </c>
      <c r="C60" s="117" t="s">
        <v>64</v>
      </c>
      <c r="D60" s="117">
        <v>1</v>
      </c>
      <c r="E60" s="117" t="s">
        <v>93</v>
      </c>
      <c r="F60" s="118">
        <v>30000</v>
      </c>
      <c r="G60" s="118">
        <f t="shared" si="2"/>
        <v>30000</v>
      </c>
    </row>
    <row r="61" spans="1:7" ht="12" customHeight="1">
      <c r="A61" s="60"/>
      <c r="B61" s="135" t="s">
        <v>30</v>
      </c>
      <c r="C61" s="117"/>
      <c r="D61" s="117"/>
      <c r="E61" s="117"/>
      <c r="F61" s="118"/>
      <c r="G61" s="118"/>
    </row>
    <row r="62" spans="1:7" ht="12" customHeight="1">
      <c r="A62" s="60"/>
      <c r="B62" s="116" t="s">
        <v>111</v>
      </c>
      <c r="C62" s="117" t="s">
        <v>62</v>
      </c>
      <c r="D62" s="117">
        <v>10</v>
      </c>
      <c r="E62" s="117" t="s">
        <v>112</v>
      </c>
      <c r="F62" s="118">
        <v>38100</v>
      </c>
      <c r="G62" s="118">
        <f t="shared" si="2"/>
        <v>381000</v>
      </c>
    </row>
    <row r="63" spans="1:7" ht="12" customHeight="1">
      <c r="A63" s="60"/>
      <c r="B63" s="135" t="s">
        <v>31</v>
      </c>
      <c r="C63" s="117"/>
      <c r="D63" s="117"/>
      <c r="E63" s="117"/>
      <c r="F63" s="118"/>
      <c r="G63" s="118"/>
    </row>
    <row r="64" spans="1:7" ht="12" customHeight="1">
      <c r="A64" s="60"/>
      <c r="B64" s="116" t="s">
        <v>113</v>
      </c>
      <c r="C64" s="117" t="s">
        <v>114</v>
      </c>
      <c r="D64" s="117">
        <v>1</v>
      </c>
      <c r="E64" s="117" t="s">
        <v>98</v>
      </c>
      <c r="F64" s="118">
        <v>228800</v>
      </c>
      <c r="G64" s="118">
        <f t="shared" si="2"/>
        <v>228800</v>
      </c>
    </row>
    <row r="65" spans="1:7" ht="12" customHeight="1">
      <c r="A65" s="60"/>
      <c r="B65" s="116" t="s">
        <v>115</v>
      </c>
      <c r="C65" s="117" t="s">
        <v>62</v>
      </c>
      <c r="D65" s="117">
        <v>40</v>
      </c>
      <c r="E65" s="117" t="s">
        <v>97</v>
      </c>
      <c r="F65" s="118">
        <v>7720</v>
      </c>
      <c r="G65" s="118">
        <f t="shared" si="2"/>
        <v>308800</v>
      </c>
    </row>
    <row r="66" spans="1:7" ht="12" customHeight="1">
      <c r="A66" s="60"/>
      <c r="B66" s="116" t="s">
        <v>63</v>
      </c>
      <c r="C66" s="117" t="s">
        <v>62</v>
      </c>
      <c r="D66" s="117">
        <v>1</v>
      </c>
      <c r="E66" s="117" t="s">
        <v>98</v>
      </c>
      <c r="F66" s="118">
        <v>37840</v>
      </c>
      <c r="G66" s="118">
        <f t="shared" si="2"/>
        <v>37840</v>
      </c>
    </row>
    <row r="67" spans="1:7" ht="12.75" customHeight="1">
      <c r="A67" s="60"/>
      <c r="B67" s="135" t="s">
        <v>33</v>
      </c>
      <c r="C67" s="117"/>
      <c r="D67" s="117"/>
      <c r="E67" s="117"/>
      <c r="F67" s="118"/>
      <c r="G67" s="118"/>
    </row>
    <row r="68" spans="1:7" ht="12" customHeight="1">
      <c r="A68" s="60"/>
      <c r="B68" s="116" t="s">
        <v>116</v>
      </c>
      <c r="C68" s="117" t="s">
        <v>117</v>
      </c>
      <c r="D68" s="117">
        <v>2</v>
      </c>
      <c r="E68" s="117" t="s">
        <v>118</v>
      </c>
      <c r="F68" s="118">
        <v>34390</v>
      </c>
      <c r="G68" s="118">
        <f t="shared" si="2"/>
        <v>68780</v>
      </c>
    </row>
    <row r="69" spans="1:7" ht="11.25" customHeight="1">
      <c r="B69" s="116" t="s">
        <v>119</v>
      </c>
      <c r="C69" s="117" t="s">
        <v>120</v>
      </c>
      <c r="D69" s="117">
        <v>3</v>
      </c>
      <c r="E69" s="117" t="s">
        <v>121</v>
      </c>
      <c r="F69" s="118">
        <v>15400</v>
      </c>
      <c r="G69" s="118">
        <f t="shared" si="2"/>
        <v>46200</v>
      </c>
    </row>
    <row r="70" spans="1:7" ht="11.25" customHeight="1">
      <c r="B70" s="116" t="s">
        <v>122</v>
      </c>
      <c r="C70" s="117" t="s">
        <v>64</v>
      </c>
      <c r="D70" s="117">
        <v>10</v>
      </c>
      <c r="E70" s="117" t="s">
        <v>123</v>
      </c>
      <c r="F70" s="118">
        <f>15000*1.19</f>
        <v>17850</v>
      </c>
      <c r="G70" s="118">
        <v>154700</v>
      </c>
    </row>
    <row r="71" spans="1:7" ht="11.25" customHeight="1">
      <c r="B71" s="41" t="s">
        <v>32</v>
      </c>
      <c r="C71" s="42"/>
      <c r="D71" s="42"/>
      <c r="E71" s="42"/>
      <c r="F71" s="43"/>
      <c r="G71" s="138">
        <f>SUM(G50:G70)</f>
        <v>2598137</v>
      </c>
    </row>
    <row r="72" spans="1:7" ht="11.25" customHeight="1">
      <c r="B72" s="36"/>
      <c r="C72" s="37"/>
      <c r="D72" s="37"/>
      <c r="E72" s="44"/>
      <c r="F72" s="38"/>
      <c r="G72" s="38"/>
    </row>
    <row r="73" spans="1:7" ht="11.25" customHeight="1">
      <c r="B73" s="25" t="s">
        <v>33</v>
      </c>
      <c r="C73" s="26"/>
      <c r="D73" s="27"/>
      <c r="E73" s="27"/>
      <c r="F73" s="28"/>
      <c r="G73" s="28"/>
    </row>
    <row r="74" spans="1:7" ht="11.25" customHeight="1">
      <c r="B74" s="39" t="s">
        <v>34</v>
      </c>
      <c r="C74" s="40" t="s">
        <v>26</v>
      </c>
      <c r="D74" s="40" t="s">
        <v>27</v>
      </c>
      <c r="E74" s="39" t="s">
        <v>14</v>
      </c>
      <c r="F74" s="40" t="s">
        <v>15</v>
      </c>
      <c r="G74" s="39" t="s">
        <v>16</v>
      </c>
    </row>
    <row r="75" spans="1:7" ht="11.25" customHeight="1">
      <c r="B75" s="130" t="s">
        <v>124</v>
      </c>
      <c r="C75" s="131" t="s">
        <v>125</v>
      </c>
      <c r="D75" s="132">
        <v>3500</v>
      </c>
      <c r="E75" s="131" t="s">
        <v>126</v>
      </c>
      <c r="F75" s="133">
        <v>116</v>
      </c>
      <c r="G75" s="133">
        <f>+F75*D75</f>
        <v>406000</v>
      </c>
    </row>
    <row r="76" spans="1:7" ht="11.25" customHeight="1">
      <c r="B76" s="45" t="s">
        <v>35</v>
      </c>
      <c r="C76" s="46"/>
      <c r="D76" s="46"/>
      <c r="E76" s="46"/>
      <c r="F76" s="47"/>
      <c r="G76" s="139">
        <f>SUM(G75:G75)</f>
        <v>406000</v>
      </c>
    </row>
    <row r="77" spans="1:7" ht="11.25" customHeight="1">
      <c r="B77" s="63"/>
      <c r="C77" s="63"/>
      <c r="D77" s="63"/>
      <c r="E77" s="63"/>
      <c r="F77" s="64"/>
      <c r="G77" s="64"/>
    </row>
    <row r="78" spans="1:7" ht="11.25" customHeight="1">
      <c r="B78" s="65" t="s">
        <v>36</v>
      </c>
      <c r="C78" s="66"/>
      <c r="D78" s="66"/>
      <c r="E78" s="66"/>
      <c r="F78" s="66"/>
      <c r="G78" s="67">
        <f>G31+G36+G45+G71+G76</f>
        <v>5637392</v>
      </c>
    </row>
    <row r="79" spans="1:7" ht="11.25" customHeight="1">
      <c r="B79" s="68" t="s">
        <v>37</v>
      </c>
      <c r="C79" s="49"/>
      <c r="D79" s="49"/>
      <c r="E79" s="49"/>
      <c r="F79" s="49"/>
      <c r="G79" s="69">
        <f>G78*0.05</f>
        <v>281869.60000000003</v>
      </c>
    </row>
    <row r="80" spans="1:7" ht="11.25" customHeight="1">
      <c r="B80" s="70" t="s">
        <v>38</v>
      </c>
      <c r="C80" s="48"/>
      <c r="D80" s="48"/>
      <c r="E80" s="48"/>
      <c r="F80" s="48"/>
      <c r="G80" s="71">
        <f>G79+G78</f>
        <v>5919261.5999999996</v>
      </c>
    </row>
    <row r="81" spans="2:7" ht="11.25" customHeight="1">
      <c r="B81" s="68" t="s">
        <v>39</v>
      </c>
      <c r="C81" s="49"/>
      <c r="D81" s="49"/>
      <c r="E81" s="49"/>
      <c r="F81" s="49"/>
      <c r="G81" s="69">
        <f>G12</f>
        <v>13328000</v>
      </c>
    </row>
    <row r="82" spans="2:7" ht="11.25" customHeight="1">
      <c r="B82" s="72" t="s">
        <v>40</v>
      </c>
      <c r="C82" s="73"/>
      <c r="D82" s="73"/>
      <c r="E82" s="73"/>
      <c r="F82" s="73"/>
      <c r="G82" s="74">
        <f>G81-G80</f>
        <v>7408738.4000000004</v>
      </c>
    </row>
    <row r="83" spans="2:7" ht="11.25" customHeight="1">
      <c r="B83" s="61" t="s">
        <v>41</v>
      </c>
      <c r="C83" s="62"/>
      <c r="D83" s="62"/>
      <c r="E83" s="62"/>
      <c r="F83" s="62"/>
      <c r="G83" s="57"/>
    </row>
    <row r="84" spans="2:7" ht="11.25" customHeight="1" thickBot="1">
      <c r="B84" s="75"/>
      <c r="C84" s="62"/>
      <c r="D84" s="62"/>
      <c r="E84" s="62"/>
      <c r="F84" s="62"/>
      <c r="G84" s="57"/>
    </row>
    <row r="85" spans="2:7" ht="11.25" customHeight="1">
      <c r="B85" s="87" t="s">
        <v>42</v>
      </c>
      <c r="C85" s="88"/>
      <c r="D85" s="88"/>
      <c r="E85" s="88"/>
      <c r="F85" s="89"/>
      <c r="G85" s="57"/>
    </row>
    <row r="86" spans="2:7" ht="11.25" customHeight="1">
      <c r="B86" s="90" t="s">
        <v>43</v>
      </c>
      <c r="C86" s="59"/>
      <c r="D86" s="59"/>
      <c r="E86" s="59"/>
      <c r="F86" s="91"/>
      <c r="G86" s="57"/>
    </row>
    <row r="87" spans="2:7" ht="11.25" customHeight="1">
      <c r="B87" s="90" t="s">
        <v>67</v>
      </c>
      <c r="C87" s="59"/>
      <c r="D87" s="59"/>
      <c r="E87" s="59"/>
      <c r="F87" s="91"/>
      <c r="G87" s="57"/>
    </row>
    <row r="88" spans="2:7" ht="11.25" customHeight="1">
      <c r="B88" s="90" t="s">
        <v>68</v>
      </c>
      <c r="C88" s="59"/>
      <c r="D88" s="59"/>
      <c r="E88" s="59"/>
      <c r="F88" s="91"/>
      <c r="G88" s="57"/>
    </row>
    <row r="89" spans="2:7" ht="11.25" customHeight="1">
      <c r="B89" s="90" t="s">
        <v>44</v>
      </c>
      <c r="C89" s="59"/>
      <c r="D89" s="59"/>
      <c r="E89" s="59"/>
      <c r="F89" s="91"/>
      <c r="G89" s="57"/>
    </row>
    <row r="90" spans="2:7" ht="11.25" customHeight="1">
      <c r="B90" s="90" t="s">
        <v>45</v>
      </c>
      <c r="C90" s="59"/>
      <c r="D90" s="59"/>
      <c r="E90" s="59"/>
      <c r="F90" s="91"/>
      <c r="G90" s="57"/>
    </row>
    <row r="91" spans="2:7" ht="11.25" customHeight="1">
      <c r="B91" s="90" t="s">
        <v>46</v>
      </c>
      <c r="C91" s="59"/>
      <c r="D91" s="59"/>
      <c r="E91" s="59"/>
      <c r="F91" s="91"/>
      <c r="G91" s="57"/>
    </row>
    <row r="92" spans="2:7" ht="11.25" customHeight="1" thickBot="1">
      <c r="B92" s="92" t="s">
        <v>127</v>
      </c>
      <c r="C92" s="93"/>
      <c r="D92" s="93"/>
      <c r="E92" s="93"/>
      <c r="F92" s="94"/>
      <c r="G92" s="57"/>
    </row>
    <row r="93" spans="2:7" ht="11.25" customHeight="1">
      <c r="B93" s="85"/>
      <c r="C93" s="59"/>
      <c r="D93" s="59"/>
      <c r="E93" s="59"/>
      <c r="F93" s="59"/>
      <c r="G93" s="57"/>
    </row>
    <row r="94" spans="2:7" ht="11.25" customHeight="1" thickBot="1">
      <c r="B94" s="141" t="s">
        <v>47</v>
      </c>
      <c r="C94" s="142"/>
      <c r="D94" s="84"/>
      <c r="E94" s="50"/>
      <c r="F94" s="50"/>
      <c r="G94" s="57"/>
    </row>
    <row r="95" spans="2:7" ht="11.25" customHeight="1">
      <c r="B95" s="77" t="s">
        <v>34</v>
      </c>
      <c r="C95" s="51" t="s">
        <v>48</v>
      </c>
      <c r="D95" s="78" t="s">
        <v>49</v>
      </c>
      <c r="E95" s="50"/>
      <c r="F95" s="50"/>
      <c r="G95" s="57"/>
    </row>
    <row r="96" spans="2:7" ht="11.25" customHeight="1">
      <c r="B96" s="79" t="s">
        <v>50</v>
      </c>
      <c r="C96" s="52">
        <f>+G31</f>
        <v>2026000</v>
      </c>
      <c r="D96" s="80">
        <f>(C96/C102)</f>
        <v>0.34227242127632951</v>
      </c>
      <c r="E96" s="50"/>
      <c r="F96" s="50"/>
      <c r="G96" s="57"/>
    </row>
    <row r="97" spans="2:7" ht="11.25" customHeight="1">
      <c r="B97" s="79" t="s">
        <v>51</v>
      </c>
      <c r="C97" s="53">
        <v>0</v>
      </c>
      <c r="D97" s="80">
        <v>0</v>
      </c>
      <c r="E97" s="50"/>
      <c r="F97" s="50"/>
      <c r="G97" s="57"/>
    </row>
    <row r="98" spans="2:7" ht="11.25" customHeight="1">
      <c r="B98" s="79" t="s">
        <v>52</v>
      </c>
      <c r="C98" s="52">
        <f>+G45</f>
        <v>607255</v>
      </c>
      <c r="D98" s="80">
        <f>(C98/C102)</f>
        <v>0.10258965408793556</v>
      </c>
      <c r="E98" s="50"/>
      <c r="F98" s="50"/>
      <c r="G98" s="57"/>
    </row>
    <row r="99" spans="2:7" ht="11.25" customHeight="1">
      <c r="B99" s="79" t="s">
        <v>25</v>
      </c>
      <c r="C99" s="52">
        <f>+G71</f>
        <v>2598137</v>
      </c>
      <c r="D99" s="80">
        <f>(C99/C102)</f>
        <v>0.43892924076881484</v>
      </c>
      <c r="E99" s="50"/>
      <c r="F99" s="50"/>
      <c r="G99" s="57"/>
    </row>
    <row r="100" spans="2:7" ht="11.25" customHeight="1">
      <c r="B100" s="79" t="s">
        <v>53</v>
      </c>
      <c r="C100" s="54">
        <f>+G76</f>
        <v>406000</v>
      </c>
      <c r="D100" s="80">
        <f>(C100/C102)</f>
        <v>6.8589636247872537E-2</v>
      </c>
      <c r="E100" s="56"/>
      <c r="F100" s="56"/>
      <c r="G100" s="57"/>
    </row>
    <row r="101" spans="2:7" ht="11.25" customHeight="1">
      <c r="B101" s="79" t="s">
        <v>54</v>
      </c>
      <c r="C101" s="54">
        <f>+G79</f>
        <v>281869.60000000003</v>
      </c>
      <c r="D101" s="80">
        <f>(C101/C102)</f>
        <v>4.761904761904763E-2</v>
      </c>
      <c r="E101" s="56"/>
      <c r="F101" s="56"/>
      <c r="G101" s="57"/>
    </row>
    <row r="102" spans="2:7" ht="11.25" customHeight="1" thickBot="1">
      <c r="B102" s="81" t="s">
        <v>55</v>
      </c>
      <c r="C102" s="82">
        <f>SUM(C96:C101)</f>
        <v>5919261.5999999996</v>
      </c>
      <c r="D102" s="83">
        <f>SUM(D96:D101)</f>
        <v>1</v>
      </c>
      <c r="E102" s="56"/>
      <c r="F102" s="56"/>
      <c r="G102" s="57"/>
    </row>
    <row r="103" spans="2:7" ht="11.25" customHeight="1">
      <c r="B103" s="75"/>
      <c r="C103" s="62"/>
      <c r="D103" s="62"/>
      <c r="E103" s="62"/>
      <c r="F103" s="62"/>
      <c r="G103" s="57"/>
    </row>
    <row r="104" spans="2:7" ht="11.25" customHeight="1">
      <c r="B104" s="76"/>
      <c r="C104" s="62"/>
      <c r="D104" s="62"/>
      <c r="E104" s="62"/>
      <c r="F104" s="62"/>
      <c r="G104" s="57"/>
    </row>
    <row r="105" spans="2:7" ht="11.25" customHeight="1" thickBot="1">
      <c r="B105" s="96"/>
      <c r="C105" s="97" t="s">
        <v>128</v>
      </c>
      <c r="D105" s="98"/>
      <c r="E105" s="99"/>
      <c r="F105" s="55"/>
      <c r="G105" s="57"/>
    </row>
    <row r="106" spans="2:7" ht="11.25" customHeight="1">
      <c r="B106" s="100" t="s">
        <v>70</v>
      </c>
      <c r="C106" s="101">
        <v>7500</v>
      </c>
      <c r="D106" s="101">
        <v>8000</v>
      </c>
      <c r="E106" s="102">
        <v>8500</v>
      </c>
      <c r="F106" s="95"/>
      <c r="G106" s="58"/>
    </row>
    <row r="107" spans="2:7" ht="11.25" customHeight="1" thickBot="1">
      <c r="B107" s="81" t="s">
        <v>71</v>
      </c>
      <c r="C107" s="128">
        <f>(G80/C106)</f>
        <v>789.23487999999998</v>
      </c>
      <c r="D107" s="128">
        <f>(G80/D106)</f>
        <v>739.90769999999998</v>
      </c>
      <c r="E107" s="129">
        <f>(G80/E106)</f>
        <v>696.3837176470588</v>
      </c>
      <c r="F107" s="95"/>
      <c r="G107" s="58"/>
    </row>
    <row r="108" spans="2:7" ht="11.25" customHeight="1">
      <c r="B108" s="86" t="s">
        <v>56</v>
      </c>
      <c r="C108" s="59"/>
      <c r="D108" s="59"/>
      <c r="E108" s="59"/>
      <c r="F108" s="59"/>
      <c r="G108" s="59"/>
    </row>
  </sheetData>
  <mergeCells count="9">
    <mergeCell ref="B94:C94"/>
    <mergeCell ref="E13:F13"/>
    <mergeCell ref="E11:F11"/>
    <mergeCell ref="E10:F10"/>
    <mergeCell ref="E9:F9"/>
    <mergeCell ref="E14:F14"/>
    <mergeCell ref="E15:F15"/>
    <mergeCell ref="B17:G17"/>
    <mergeCell ref="E12:F12"/>
  </mergeCells>
  <pageMargins left="0.23622047244094491" right="0.23622047244094491" top="0.74803149606299213" bottom="0.74803149606299213" header="0.31496062992125984" footer="0.31496062992125984"/>
  <pageSetup paperSize="14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Palto</vt:lpstr>
      <vt:lpstr>Palto!Área_de_impresión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Perez Reyes Nora del Carmen</cp:lastModifiedBy>
  <cp:lastPrinted>2022-06-16T22:23:24Z</cp:lastPrinted>
  <dcterms:created xsi:type="dcterms:W3CDTF">2020-11-27T12:49:26Z</dcterms:created>
  <dcterms:modified xsi:type="dcterms:W3CDTF">2022-06-22T15:09:48Z</dcterms:modified>
</cp:coreProperties>
</file>