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LAS CABRAS\"/>
    </mc:Choice>
  </mc:AlternateContent>
  <bookViews>
    <workbookView xWindow="0" yWindow="0" windowWidth="25200" windowHeight="11385"/>
  </bookViews>
  <sheets>
    <sheet name="Papa Cuaresmera" sheetId="1" r:id="rId1"/>
  </sheets>
  <definedNames>
    <definedName name="_xlnm.Print_Area" localSheetId="0">'Papa Cuaresmera'!$B$1:$G$99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1" l="1"/>
  <c r="G62" i="1"/>
  <c r="G26" i="1" l="1"/>
  <c r="G22" i="1"/>
  <c r="G23" i="1"/>
  <c r="G24" i="1"/>
  <c r="G25" i="1"/>
  <c r="G21" i="1"/>
  <c r="G12" i="1"/>
  <c r="G11" i="1"/>
  <c r="G61" i="1" l="1"/>
  <c r="G60" i="1"/>
  <c r="G58" i="1"/>
  <c r="G56" i="1"/>
  <c r="G54" i="1"/>
  <c r="G53" i="1"/>
  <c r="G51" i="1"/>
  <c r="G50" i="1"/>
  <c r="G49" i="1"/>
  <c r="G48" i="1"/>
  <c r="G46" i="1"/>
  <c r="G40" i="1" l="1"/>
  <c r="G39" i="1"/>
  <c r="G38" i="1"/>
  <c r="G37" i="1"/>
  <c r="G36" i="1"/>
  <c r="G35" i="1"/>
  <c r="G41" i="1" s="1"/>
  <c r="C89" i="1" s="1"/>
  <c r="G72" i="1" l="1"/>
  <c r="G67" i="1"/>
  <c r="C91" i="1" s="1"/>
  <c r="C90" i="1" l="1"/>
  <c r="C87" i="1" l="1"/>
  <c r="G31" i="1"/>
  <c r="G70" i="1" l="1"/>
  <c r="G71" i="1" l="1"/>
  <c r="G73" i="1" s="1"/>
  <c r="C92" i="1"/>
  <c r="C98" i="1" l="1"/>
  <c r="C93" i="1"/>
  <c r="D92" i="1" s="1"/>
  <c r="D98" i="1"/>
  <c r="E98" i="1"/>
  <c r="D90" i="1" l="1"/>
  <c r="D87" i="1"/>
  <c r="D89" i="1"/>
  <c r="D91" i="1"/>
  <c r="D93" i="1" l="1"/>
</calcChain>
</file>

<file path=xl/sharedStrings.xml><?xml version="1.0" encoding="utf-8"?>
<sst xmlns="http://schemas.openxmlformats.org/spreadsheetml/2006/main" count="167" uniqueCount="117">
  <si>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</si>
  <si>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</si>
  <si>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</si>
  <si>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</si>
  <si>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</si>
  <si>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</si>
  <si>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</si>
  <si>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</si>
  <si>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</si>
  <si>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</si>
  <si>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</si>
  <si>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</si>
  <si>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</si>
  <si>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</si>
  <si>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</si>
  <si>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</si>
  <si>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</si>
  <si>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</si>
  <si>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</si>
  <si>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</si>
  <si>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</si>
  <si>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</si>
  <si>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</si>
  <si>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</si>
  <si>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</si>
  <si>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</si>
  <si>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</si>
  <si>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</si>
  <si>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</si>
  <si>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</si>
  <si>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</si>
  <si>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</si>
  <si>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</si>
  <si>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</si>
  <si>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</si>
  <si>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</si>
  <si>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</si>
  <si>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</si>
  <si>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</si>
  <si>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</si>
  <si>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</si>
  <si>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</si>
  <si>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</si>
  <si>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</si>
  <si>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</si>
  <si>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</si>
  <si>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</si>
  <si>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</si>
  <si>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</si>
  <si>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</si>
  <si>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</si>
  <si>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</si>
  <si>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</si>
  <si>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</si>
  <si>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</si>
  <si>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</si>
  <si>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</si>
  <si>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</si>
  <si>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NIVEL TECNOLOGICO</t>
  </si>
  <si>
    <t>REGION</t>
  </si>
  <si>
    <t>AREA</t>
  </si>
  <si>
    <t>Las Cabras</t>
  </si>
  <si>
    <t>Septiembre</t>
  </si>
  <si>
    <t>Octubre</t>
  </si>
  <si>
    <t>Diciembre</t>
  </si>
  <si>
    <t>Enero</t>
  </si>
  <si>
    <t>FUNGICIDAS</t>
  </si>
  <si>
    <t>Bravo 720</t>
  </si>
  <si>
    <t>PRECIO ESPERADO ($/KG)</t>
  </si>
  <si>
    <t>PLANTAS O SEMILLAS</t>
  </si>
  <si>
    <t>Agosto</t>
  </si>
  <si>
    <t>2.  Precio de Insumos corresponde a  precios  colocados en el predio del agricultor.</t>
  </si>
  <si>
    <t>3. Precio esperado por ventas corresponde a precio colocado en el domicilio del agricultor.</t>
  </si>
  <si>
    <t>Rendimiento (Un/hà)</t>
  </si>
  <si>
    <t>Costo unitario ($/Un) (*)</t>
  </si>
  <si>
    <t>RENDIMIENTO (Kg/Há.)</t>
  </si>
  <si>
    <t>Medio</t>
  </si>
  <si>
    <t>Lib. B. O'Higgins</t>
  </si>
  <si>
    <t>Mercado interno</t>
  </si>
  <si>
    <t>Aplicaciónes de Foliares (3)</t>
  </si>
  <si>
    <t>Riego</t>
  </si>
  <si>
    <t>Cosecha y Ensacado</t>
  </si>
  <si>
    <t>Carga</t>
  </si>
  <si>
    <t>Aplicación de herbicida</t>
  </si>
  <si>
    <t>septiembre</t>
  </si>
  <si>
    <t>Rastraje (2)</t>
  </si>
  <si>
    <t>Siembra mecanizada</t>
  </si>
  <si>
    <t>Aporca</t>
  </si>
  <si>
    <t>Acarreo</t>
  </si>
  <si>
    <t>Semilla papa x 25kg</t>
  </si>
  <si>
    <t>Sacos</t>
  </si>
  <si>
    <t>Mezcla papera</t>
  </si>
  <si>
    <t>Kg</t>
  </si>
  <si>
    <t>Urea</t>
  </si>
  <si>
    <t>Lt</t>
  </si>
  <si>
    <t>Amistar Top</t>
  </si>
  <si>
    <t>Karate Zeon.</t>
  </si>
  <si>
    <t>Sacos Paperos</t>
  </si>
  <si>
    <t>7.Semilla corriente.</t>
  </si>
  <si>
    <t>PAPA CUARESMERA</t>
  </si>
  <si>
    <t>Pukará</t>
  </si>
  <si>
    <t>May - Sep</t>
  </si>
  <si>
    <t>Abril</t>
  </si>
  <si>
    <t>Sequía, lluvias</t>
  </si>
  <si>
    <t>Febrero</t>
  </si>
  <si>
    <t>Empastillado</t>
  </si>
  <si>
    <t>Enero-Marzo</t>
  </si>
  <si>
    <t>abril</t>
  </si>
  <si>
    <t>Terrasorb Foliar</t>
  </si>
  <si>
    <t>kelpak</t>
  </si>
  <si>
    <t>febrero</t>
  </si>
  <si>
    <t>Marzo</t>
  </si>
  <si>
    <t>Acido Giberelico</t>
  </si>
  <si>
    <t>un</t>
  </si>
  <si>
    <t>Bectra</t>
  </si>
  <si>
    <t>Junio</t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</si>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</sst>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rgb="FF000000"/>
      <name val="Calibri"/>
      <family val="2"/>
    </font>
    <font>
      <sz val="11"/>
      <color indexed="8"/>
      <name val="Calibri"/>
      <family val="2"/>
    </font>
    <font>
      <b/>
      <sz val="9"/>
      <name val="Helvetica Neue"/>
      <family val="2"/>
      <scheme val="minor"/>
    </font>
    <font>
      <sz val="9"/>
      <name val="Helvetica Neue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</borders>
  <cellStyleXfs count="2">
    <xf numFmtId="0" fontId="0" fillId="0" borderId="0" applyNumberFormat="0" applyFill="0" applyBorder="0" applyProtection="0"/>
    <xf numFmtId="166" fontId="19" fillId="0" borderId="18" applyFont="0" applyFill="0" applyBorder="0" applyAlignment="0" applyProtection="0"/>
  </cellStyleXfs>
  <cellXfs count="14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3" xfId="0" applyFont="1" applyFill="1" applyBorder="1" applyAlignment="1"/>
    <xf numFmtId="0" fontId="2" fillId="2" borderId="6" xfId="0" applyFont="1" applyFill="1" applyBorder="1" applyAlignment="1"/>
    <xf numFmtId="0" fontId="2" fillId="2" borderId="6" xfId="0" applyFont="1" applyFill="1" applyBorder="1" applyAlignment="1">
      <alignment horizontal="justify" wrapText="1"/>
    </xf>
    <xf numFmtId="0" fontId="0" fillId="2" borderId="7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/>
    <xf numFmtId="49" fontId="1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9" xfId="0" applyNumberFormat="1" applyFont="1" applyFill="1" applyBorder="1" applyAlignment="1"/>
    <xf numFmtId="49" fontId="1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2" fillId="2" borderId="14" xfId="0" applyFont="1" applyFill="1" applyBorder="1" applyAlignment="1"/>
    <xf numFmtId="0" fontId="2" fillId="2" borderId="15" xfId="0" applyFont="1" applyFill="1" applyBorder="1" applyAlignment="1"/>
    <xf numFmtId="3" fontId="2" fillId="2" borderId="15" xfId="0" applyNumberFormat="1" applyFont="1" applyFill="1" applyBorder="1" applyAlignment="1"/>
    <xf numFmtId="49" fontId="1" fillId="3" borderId="10" xfId="0" applyNumberFormat="1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>
      <alignment horizontal="center" vertical="center" wrapText="1"/>
    </xf>
    <xf numFmtId="49" fontId="8" fillId="3" borderId="12" xfId="0" applyNumberFormat="1" applyFont="1" applyFill="1" applyBorder="1" applyAlignment="1">
      <alignment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vertical="center"/>
    </xf>
    <xf numFmtId="3" fontId="8" fillId="3" borderId="12" xfId="0" applyNumberFormat="1" applyFont="1" applyFill="1" applyBorder="1" applyAlignment="1">
      <alignment vertical="center"/>
    </xf>
    <xf numFmtId="0" fontId="2" fillId="2" borderId="15" xfId="0" applyFont="1" applyFill="1" applyBorder="1" applyAlignment="1">
      <alignment horizontal="center"/>
    </xf>
    <xf numFmtId="49" fontId="8" fillId="3" borderId="16" xfId="0" applyNumberFormat="1" applyFont="1" applyFill="1" applyBorder="1" applyAlignment="1">
      <alignment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/>
    </xf>
    <xf numFmtId="3" fontId="8" fillId="3" borderId="16" xfId="0" applyNumberFormat="1" applyFont="1" applyFill="1" applyBorder="1" applyAlignment="1">
      <alignment vertical="center"/>
    </xf>
    <xf numFmtId="0" fontId="1" fillId="5" borderId="12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4" fillId="7" borderId="18" xfId="0" applyFont="1" applyFill="1" applyBorder="1" applyAlignment="1"/>
    <xf numFmtId="49" fontId="12" fillId="8" borderId="19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0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7" borderId="17" xfId="0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164" fontId="1" fillId="2" borderId="18" xfId="0" applyNumberFormat="1" applyFont="1" applyFill="1" applyBorder="1" applyAlignment="1">
      <alignment vertical="center"/>
    </xf>
    <xf numFmtId="164" fontId="16" fillId="2" borderId="18" xfId="0" applyNumberFormat="1" applyFont="1" applyFill="1" applyBorder="1" applyAlignment="1">
      <alignment vertical="center"/>
    </xf>
    <xf numFmtId="0" fontId="14" fillId="2" borderId="18" xfId="0" applyFont="1" applyFill="1" applyBorder="1" applyAlignment="1"/>
    <xf numFmtId="0" fontId="0" fillId="2" borderId="20" xfId="0" applyFont="1" applyFill="1" applyBorder="1" applyAlignment="1"/>
    <xf numFmtId="49" fontId="0" fillId="2" borderId="18" xfId="0" applyNumberFormat="1" applyFont="1" applyFill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9" fillId="5" borderId="28" xfId="0" applyFont="1" applyFill="1" applyBorder="1" applyAlignment="1">
      <alignment vertical="center"/>
    </xf>
    <xf numFmtId="164" fontId="1" fillId="6" borderId="29" xfId="0" applyNumberFormat="1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15" fillId="2" borderId="18" xfId="0" applyFont="1" applyFill="1" applyBorder="1" applyAlignment="1">
      <alignment vertical="center"/>
    </xf>
    <xf numFmtId="49" fontId="12" fillId="8" borderId="30" xfId="0" applyNumberFormat="1" applyFont="1" applyFill="1" applyBorder="1" applyAlignment="1">
      <alignment vertical="center"/>
    </xf>
    <xf numFmtId="49" fontId="14" fillId="8" borderId="31" xfId="0" applyNumberFormat="1" applyFont="1" applyFill="1" applyBorder="1" applyAlignment="1"/>
    <xf numFmtId="49" fontId="12" fillId="2" borderId="32" xfId="0" applyNumberFormat="1" applyFont="1" applyFill="1" applyBorder="1" applyAlignment="1">
      <alignment vertical="center"/>
    </xf>
    <xf numFmtId="9" fontId="14" fillId="2" borderId="33" xfId="0" applyNumberFormat="1" applyFont="1" applyFill="1" applyBorder="1" applyAlignment="1"/>
    <xf numFmtId="49" fontId="12" fillId="8" borderId="34" xfId="0" applyNumberFormat="1" applyFont="1" applyFill="1" applyBorder="1" applyAlignment="1">
      <alignment vertical="center"/>
    </xf>
    <xf numFmtId="165" fontId="12" fillId="8" borderId="35" xfId="0" applyNumberFormat="1" applyFont="1" applyFill="1" applyBorder="1" applyAlignment="1">
      <alignment vertical="center"/>
    </xf>
    <xf numFmtId="9" fontId="12" fillId="8" borderId="36" xfId="0" applyNumberFormat="1" applyFont="1" applyFill="1" applyBorder="1" applyAlignment="1">
      <alignment vertical="center"/>
    </xf>
    <xf numFmtId="0" fontId="14" fillId="9" borderId="39" xfId="0" applyFont="1" applyFill="1" applyBorder="1" applyAlignment="1"/>
    <xf numFmtId="0" fontId="14" fillId="2" borderId="18" xfId="0" applyFont="1" applyFill="1" applyBorder="1" applyAlignment="1">
      <alignment vertical="center"/>
    </xf>
    <xf numFmtId="49" fontId="14" fillId="2" borderId="18" xfId="0" applyNumberFormat="1" applyFont="1" applyFill="1" applyBorder="1" applyAlignment="1">
      <alignment vertical="center"/>
    </xf>
    <xf numFmtId="49" fontId="12" fillId="2" borderId="40" xfId="0" applyNumberFormat="1" applyFont="1" applyFill="1" applyBorder="1" applyAlignment="1">
      <alignment vertical="center"/>
    </xf>
    <xf numFmtId="0" fontId="14" fillId="2" borderId="41" xfId="0" applyFont="1" applyFill="1" applyBorder="1" applyAlignment="1"/>
    <xf numFmtId="0" fontId="14" fillId="2" borderId="42" xfId="0" applyFont="1" applyFill="1" applyBorder="1" applyAlignment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 applyAlignment="1"/>
    <xf numFmtId="0" fontId="14" fillId="2" borderId="47" xfId="0" applyFont="1" applyFill="1" applyBorder="1" applyAlignment="1"/>
    <xf numFmtId="0" fontId="12" fillId="7" borderId="18" xfId="0" applyFont="1" applyFill="1" applyBorder="1" applyAlignment="1">
      <alignment vertical="center"/>
    </xf>
    <xf numFmtId="0" fontId="9" fillId="9" borderId="17" xfId="0" applyFont="1" applyFill="1" applyBorder="1" applyAlignment="1">
      <alignment vertical="center"/>
    </xf>
    <xf numFmtId="49" fontId="17" fillId="9" borderId="18" xfId="0" applyNumberFormat="1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0" fontId="9" fillId="9" borderId="48" xfId="0" applyFont="1" applyFill="1" applyBorder="1" applyAlignment="1">
      <alignment vertical="center"/>
    </xf>
    <xf numFmtId="49" fontId="12" fillId="8" borderId="49" xfId="0" applyNumberFormat="1" applyFont="1" applyFill="1" applyBorder="1" applyAlignment="1">
      <alignment vertical="center"/>
    </xf>
    <xf numFmtId="0" fontId="12" fillId="8" borderId="50" xfId="0" applyNumberFormat="1" applyFont="1" applyFill="1" applyBorder="1" applyAlignment="1">
      <alignment vertical="center"/>
    </xf>
    <xf numFmtId="0" fontId="12" fillId="8" borderId="51" xfId="0" applyNumberFormat="1" applyFont="1" applyFill="1" applyBorder="1" applyAlignment="1">
      <alignment vertical="center"/>
    </xf>
    <xf numFmtId="0" fontId="0" fillId="0" borderId="18" xfId="0" applyNumberFormat="1" applyFont="1" applyBorder="1" applyAlignment="1"/>
    <xf numFmtId="3" fontId="2" fillId="2" borderId="12" xfId="0" applyNumberFormat="1" applyFont="1" applyFill="1" applyBorder="1" applyAlignment="1">
      <alignment vertical="center"/>
    </xf>
    <xf numFmtId="3" fontId="3" fillId="3" borderId="12" xfId="0" applyNumberFormat="1" applyFont="1" applyFill="1" applyBorder="1" applyAlignment="1">
      <alignment vertical="center"/>
    </xf>
    <xf numFmtId="0" fontId="2" fillId="2" borderId="55" xfId="0" applyFont="1" applyFill="1" applyBorder="1" applyAlignment="1">
      <alignment wrapText="1"/>
    </xf>
    <xf numFmtId="0" fontId="18" fillId="0" borderId="54" xfId="0" applyFont="1" applyFill="1" applyBorder="1" applyAlignment="1">
      <alignment wrapText="1"/>
    </xf>
    <xf numFmtId="0" fontId="18" fillId="0" borderId="54" xfId="0" applyFont="1" applyFill="1" applyBorder="1" applyAlignment="1">
      <alignment horizontal="center" wrapText="1"/>
    </xf>
    <xf numFmtId="3" fontId="18" fillId="0" borderId="54" xfId="1" applyNumberFormat="1" applyFont="1" applyFill="1" applyBorder="1" applyAlignment="1">
      <alignment horizontal="center" wrapText="1"/>
    </xf>
    <xf numFmtId="0" fontId="18" fillId="0" borderId="54" xfId="0" applyFont="1" applyFill="1" applyBorder="1"/>
    <xf numFmtId="0" fontId="18" fillId="0" borderId="54" xfId="0" applyFont="1" applyFill="1" applyBorder="1" applyAlignment="1">
      <alignment horizontal="center"/>
    </xf>
    <xf numFmtId="49" fontId="7" fillId="3" borderId="56" xfId="0" applyNumberFormat="1" applyFont="1" applyFill="1" applyBorder="1" applyAlignment="1">
      <alignment vertical="center"/>
    </xf>
    <xf numFmtId="0" fontId="7" fillId="3" borderId="56" xfId="0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vertical="center"/>
    </xf>
    <xf numFmtId="3" fontId="7" fillId="3" borderId="56" xfId="0" applyNumberFormat="1" applyFont="1" applyFill="1" applyBorder="1" applyAlignment="1">
      <alignment vertical="center"/>
    </xf>
    <xf numFmtId="0" fontId="18" fillId="0" borderId="54" xfId="0" applyFont="1" applyFill="1" applyBorder="1" applyAlignment="1"/>
    <xf numFmtId="0" fontId="20" fillId="10" borderId="54" xfId="0" applyFont="1" applyFill="1" applyBorder="1"/>
    <xf numFmtId="0" fontId="21" fillId="10" borderId="54" xfId="0" applyFont="1" applyFill="1" applyBorder="1" applyAlignment="1">
      <alignment horizontal="center"/>
    </xf>
    <xf numFmtId="3" fontId="21" fillId="0" borderId="54" xfId="0" applyNumberFormat="1" applyFont="1" applyBorder="1" applyAlignment="1">
      <alignment horizontal="center"/>
    </xf>
    <xf numFmtId="165" fontId="12" fillId="8" borderId="35" xfId="0" applyNumberFormat="1" applyFont="1" applyFill="1" applyBorder="1" applyAlignment="1">
      <alignment horizontal="center" vertical="center"/>
    </xf>
    <xf numFmtId="165" fontId="12" fillId="8" borderId="36" xfId="0" applyNumberFormat="1" applyFont="1" applyFill="1" applyBorder="1" applyAlignment="1">
      <alignment horizontal="center" vertical="center"/>
    </xf>
    <xf numFmtId="49" fontId="1" fillId="3" borderId="58" xfId="0" applyNumberFormat="1" applyFont="1" applyFill="1" applyBorder="1" applyAlignment="1">
      <alignment vertical="center" wrapText="1"/>
    </xf>
    <xf numFmtId="49" fontId="4" fillId="2" borderId="59" xfId="0" applyNumberFormat="1" applyFont="1" applyFill="1" applyBorder="1" applyAlignment="1">
      <alignment vertical="center" wrapText="1"/>
    </xf>
    <xf numFmtId="0" fontId="2" fillId="2" borderId="60" xfId="0" applyFont="1" applyFill="1" applyBorder="1" applyAlignment="1"/>
    <xf numFmtId="0" fontId="5" fillId="2" borderId="60" xfId="0" applyFont="1" applyFill="1" applyBorder="1" applyAlignment="1">
      <alignment horizontal="center" vertical="center"/>
    </xf>
    <xf numFmtId="0" fontId="0" fillId="2" borderId="61" xfId="0" applyFont="1" applyFill="1" applyBorder="1" applyAlignment="1"/>
    <xf numFmtId="14" fontId="2" fillId="2" borderId="55" xfId="0" applyNumberFormat="1" applyFont="1" applyFill="1" applyBorder="1" applyAlignment="1"/>
    <xf numFmtId="3" fontId="18" fillId="0" borderId="57" xfId="0" applyNumberFormat="1" applyFont="1" applyFill="1" applyBorder="1" applyAlignment="1">
      <alignment horizontal="center" vertical="center" wrapText="1"/>
    </xf>
    <xf numFmtId="17" fontId="18" fillId="0" borderId="57" xfId="0" applyNumberFormat="1" applyFont="1" applyFill="1" applyBorder="1" applyAlignment="1">
      <alignment horizontal="center" vertical="center" wrapText="1"/>
    </xf>
    <xf numFmtId="0" fontId="18" fillId="0" borderId="57" xfId="0" applyFont="1" applyFill="1" applyBorder="1" applyAlignment="1">
      <alignment horizontal="center" vertical="center" wrapText="1"/>
    </xf>
    <xf numFmtId="0" fontId="20" fillId="10" borderId="54" xfId="0" applyFont="1" applyFill="1" applyBorder="1" applyAlignment="1">
      <alignment horizontal="left" vertical="center"/>
    </xf>
    <xf numFmtId="0" fontId="21" fillId="10" borderId="54" xfId="0" applyFont="1" applyFill="1" applyBorder="1" applyAlignment="1">
      <alignment horizontal="center" vertical="center"/>
    </xf>
    <xf numFmtId="0" fontId="21" fillId="10" borderId="54" xfId="0" applyFont="1" applyFill="1" applyBorder="1" applyAlignment="1" applyProtection="1">
      <alignment horizontal="center"/>
      <protection locked="0"/>
    </xf>
    <xf numFmtId="0" fontId="18" fillId="11" borderId="54" xfId="0" applyFont="1" applyFill="1" applyBorder="1" applyAlignment="1">
      <alignment horizontal="center" vertical="center"/>
    </xf>
    <xf numFmtId="49" fontId="18" fillId="0" borderId="54" xfId="0" applyNumberFormat="1" applyFont="1" applyFill="1" applyBorder="1" applyAlignment="1">
      <alignment horizontal="center" vertical="center"/>
    </xf>
    <xf numFmtId="49" fontId="17" fillId="9" borderId="37" xfId="0" applyNumberFormat="1" applyFont="1" applyFill="1" applyBorder="1" applyAlignment="1">
      <alignment vertical="center"/>
    </xf>
    <xf numFmtId="0" fontId="12" fillId="9" borderId="38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4" fillId="2" borderId="52" xfId="0" applyNumberFormat="1" applyFont="1" applyFill="1" applyBorder="1" applyAlignment="1">
      <alignment horizontal="center" vertical="center" wrapText="1"/>
    </xf>
    <xf numFmtId="49" fontId="4" fillId="2" borderId="53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4" fillId="2" borderId="52" xfId="0" applyNumberFormat="1" applyFont="1" applyFill="1" applyBorder="1" applyAlignment="1">
      <alignment horizontal="center" vertical="center"/>
    </xf>
    <xf numFmtId="49" fontId="4" fillId="2" borderId="53" xfId="0" applyNumberFormat="1" applyFont="1" applyFill="1" applyBorder="1" applyAlignment="1">
      <alignment horizontal="center" vertical="center"/>
    </xf>
  </cellXfs>
  <cellStyles count="2">
    <cellStyle name="Millares 5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7284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6001684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workbookViewId="0">
      <selection activeCell="C15" sqref="C15"/>
    </sheetView>
  </sheetViews>
  <sheetFormatPr baseColWidth="10" defaultColWidth="10.85546875" defaultRowHeight="11.25" customHeight="1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125"/>
      <c r="D8" s="2"/>
      <c r="E8" s="4"/>
      <c r="F8" s="4"/>
      <c r="G8" s="4"/>
    </row>
    <row r="9" spans="1:7" ht="12" customHeight="1">
      <c r="A9" s="5"/>
      <c r="B9" s="121" t="s">
        <v>0</v>
      </c>
      <c r="C9" s="110" t="s">
        <v>99</v>
      </c>
      <c r="D9" s="123"/>
      <c r="E9" s="141" t="s">
        <v>75</v>
      </c>
      <c r="F9" s="142"/>
      <c r="G9" s="127">
        <v>20000</v>
      </c>
    </row>
    <row r="10" spans="1:7" ht="21.75" customHeight="1">
      <c r="A10" s="59"/>
      <c r="B10" s="122" t="s">
        <v>1</v>
      </c>
      <c r="C10" s="133" t="s">
        <v>100</v>
      </c>
      <c r="D10" s="124"/>
      <c r="E10" s="139" t="s">
        <v>2</v>
      </c>
      <c r="F10" s="140"/>
      <c r="G10" s="128" t="s">
        <v>101</v>
      </c>
    </row>
    <row r="11" spans="1:7" ht="18" customHeight="1">
      <c r="A11" s="59"/>
      <c r="B11" s="122" t="s">
        <v>58</v>
      </c>
      <c r="C11" s="133" t="s">
        <v>76</v>
      </c>
      <c r="D11" s="124"/>
      <c r="E11" s="139" t="s">
        <v>68</v>
      </c>
      <c r="F11" s="140"/>
      <c r="G11" s="127">
        <f>268*1.19</f>
        <v>318.91999999999996</v>
      </c>
    </row>
    <row r="12" spans="1:7" ht="11.25" customHeight="1">
      <c r="A12" s="59"/>
      <c r="B12" s="122" t="s">
        <v>59</v>
      </c>
      <c r="C12" s="133" t="s">
        <v>77</v>
      </c>
      <c r="D12" s="124"/>
      <c r="E12" s="147" t="s">
        <v>3</v>
      </c>
      <c r="F12" s="148"/>
      <c r="G12" s="127">
        <f>+G11*G9</f>
        <v>6378399.9999999991</v>
      </c>
    </row>
    <row r="13" spans="1:7" ht="27" customHeight="1">
      <c r="A13" s="59"/>
      <c r="B13" s="122" t="s">
        <v>60</v>
      </c>
      <c r="C13" s="133" t="s">
        <v>61</v>
      </c>
      <c r="D13" s="124"/>
      <c r="E13" s="137" t="s">
        <v>4</v>
      </c>
      <c r="F13" s="138"/>
      <c r="G13" s="129" t="s">
        <v>78</v>
      </c>
    </row>
    <row r="14" spans="1:7" ht="13.5" customHeight="1">
      <c r="A14" s="59"/>
      <c r="B14" s="122" t="s">
        <v>5</v>
      </c>
      <c r="C14" s="133" t="s">
        <v>116</v>
      </c>
      <c r="D14" s="124"/>
      <c r="E14" s="137" t="s">
        <v>6</v>
      </c>
      <c r="F14" s="138"/>
      <c r="G14" s="128" t="s">
        <v>102</v>
      </c>
    </row>
    <row r="15" spans="1:7" ht="25.5" customHeight="1">
      <c r="A15" s="59"/>
      <c r="B15" s="122" t="s">
        <v>7</v>
      </c>
      <c r="C15" s="134" t="s">
        <v>115</v>
      </c>
      <c r="D15" s="124"/>
      <c r="E15" s="143" t="s">
        <v>8</v>
      </c>
      <c r="F15" s="144"/>
      <c r="G15" s="129" t="s">
        <v>103</v>
      </c>
    </row>
    <row r="16" spans="1:7" ht="12" customHeight="1">
      <c r="A16" s="2"/>
      <c r="B16" s="105"/>
      <c r="C16" s="126"/>
      <c r="D16" s="6"/>
      <c r="E16" s="7"/>
      <c r="F16" s="7"/>
      <c r="G16" s="8"/>
    </row>
    <row r="17" spans="1:11" ht="12" customHeight="1">
      <c r="A17" s="9"/>
      <c r="B17" s="145" t="s">
        <v>9</v>
      </c>
      <c r="C17" s="146"/>
      <c r="D17" s="146"/>
      <c r="E17" s="146"/>
      <c r="F17" s="146"/>
      <c r="G17" s="146"/>
    </row>
    <row r="18" spans="1:11" ht="12" customHeight="1">
      <c r="A18" s="2"/>
      <c r="B18" s="10"/>
      <c r="C18" s="11"/>
      <c r="D18" s="11"/>
      <c r="E18" s="11"/>
      <c r="F18" s="12"/>
      <c r="G18" s="12"/>
    </row>
    <row r="19" spans="1:11" ht="12" customHeight="1">
      <c r="A19" s="5"/>
      <c r="B19" s="13" t="s">
        <v>10</v>
      </c>
      <c r="C19" s="14"/>
      <c r="D19" s="15"/>
      <c r="E19" s="15"/>
      <c r="F19" s="15"/>
      <c r="G19" s="15"/>
    </row>
    <row r="20" spans="1:11" ht="24" customHeight="1">
      <c r="A20" s="9"/>
      <c r="B20" s="16" t="s">
        <v>11</v>
      </c>
      <c r="C20" s="16" t="s">
        <v>12</v>
      </c>
      <c r="D20" s="16" t="s">
        <v>13</v>
      </c>
      <c r="E20" s="16" t="s">
        <v>14</v>
      </c>
      <c r="F20" s="16" t="s">
        <v>15</v>
      </c>
      <c r="G20" s="16" t="s">
        <v>16</v>
      </c>
    </row>
    <row r="21" spans="1:11" ht="12.75" customHeight="1">
      <c r="A21" s="9"/>
      <c r="B21" s="106" t="s">
        <v>79</v>
      </c>
      <c r="C21" s="107" t="s">
        <v>17</v>
      </c>
      <c r="D21" s="107">
        <v>3</v>
      </c>
      <c r="E21" s="107" t="s">
        <v>104</v>
      </c>
      <c r="F21" s="108">
        <v>22000</v>
      </c>
      <c r="G21" s="108">
        <f>+F21*D21</f>
        <v>66000</v>
      </c>
    </row>
    <row r="22" spans="1:11" ht="15">
      <c r="A22" s="9"/>
      <c r="B22" s="106" t="s">
        <v>105</v>
      </c>
      <c r="C22" s="107" t="s">
        <v>17</v>
      </c>
      <c r="D22" s="107">
        <v>2</v>
      </c>
      <c r="E22" s="107" t="s">
        <v>65</v>
      </c>
      <c r="F22" s="108">
        <v>22000</v>
      </c>
      <c r="G22" s="108">
        <f t="shared" ref="G22:G25" si="0">+F22*D22</f>
        <v>44000</v>
      </c>
    </row>
    <row r="23" spans="1:11" ht="12.75" customHeight="1">
      <c r="A23" s="9"/>
      <c r="B23" s="115" t="s">
        <v>80</v>
      </c>
      <c r="C23" s="107" t="s">
        <v>17</v>
      </c>
      <c r="D23" s="107">
        <v>6</v>
      </c>
      <c r="E23" s="107" t="s">
        <v>106</v>
      </c>
      <c r="F23" s="108">
        <v>22000</v>
      </c>
      <c r="G23" s="108">
        <f t="shared" si="0"/>
        <v>132000</v>
      </c>
    </row>
    <row r="24" spans="1:11" ht="12.75" customHeight="1">
      <c r="A24" s="9"/>
      <c r="B24" s="115" t="s">
        <v>81</v>
      </c>
      <c r="C24" s="107" t="s">
        <v>17</v>
      </c>
      <c r="D24" s="107">
        <v>22</v>
      </c>
      <c r="E24" s="107" t="s">
        <v>107</v>
      </c>
      <c r="F24" s="108">
        <v>22000</v>
      </c>
      <c r="G24" s="108">
        <f t="shared" si="0"/>
        <v>484000</v>
      </c>
    </row>
    <row r="25" spans="1:11" ht="12.75" customHeight="1">
      <c r="A25" s="9"/>
      <c r="B25" s="106" t="s">
        <v>82</v>
      </c>
      <c r="C25" s="107" t="s">
        <v>17</v>
      </c>
      <c r="D25" s="107">
        <v>4</v>
      </c>
      <c r="E25" s="107" t="s">
        <v>107</v>
      </c>
      <c r="F25" s="108">
        <v>22000</v>
      </c>
      <c r="G25" s="108">
        <f t="shared" si="0"/>
        <v>88000</v>
      </c>
    </row>
    <row r="26" spans="1:11" ht="12.75" customHeight="1">
      <c r="A26" s="9"/>
      <c r="B26" s="17" t="s">
        <v>18</v>
      </c>
      <c r="C26" s="18"/>
      <c r="D26" s="18"/>
      <c r="E26" s="18"/>
      <c r="F26" s="19"/>
      <c r="G26" s="20">
        <f>SUM(G21:G25)</f>
        <v>814000</v>
      </c>
    </row>
    <row r="27" spans="1:11" ht="14.25" customHeight="1">
      <c r="A27" s="9"/>
      <c r="B27" s="10"/>
      <c r="C27" s="12"/>
      <c r="D27" s="12"/>
      <c r="E27" s="12"/>
      <c r="F27" s="21"/>
      <c r="G27" s="21"/>
    </row>
    <row r="28" spans="1:11" ht="12.75" customHeight="1">
      <c r="A28" s="9"/>
      <c r="B28" s="22" t="s">
        <v>19</v>
      </c>
      <c r="C28" s="23"/>
      <c r="D28" s="24"/>
      <c r="E28" s="24"/>
      <c r="F28" s="25"/>
      <c r="G28" s="25"/>
    </row>
    <row r="29" spans="1:11" ht="25.5" customHeight="1">
      <c r="A29" s="5"/>
      <c r="B29" s="26" t="s">
        <v>11</v>
      </c>
      <c r="C29" s="27" t="s">
        <v>12</v>
      </c>
      <c r="D29" s="27" t="s">
        <v>13</v>
      </c>
      <c r="E29" s="26" t="s">
        <v>14</v>
      </c>
      <c r="F29" s="27" t="s">
        <v>15</v>
      </c>
      <c r="G29" s="26" t="s">
        <v>16</v>
      </c>
    </row>
    <row r="30" spans="1:11" ht="12" customHeight="1">
      <c r="A30" s="2"/>
      <c r="B30" s="28"/>
      <c r="C30" s="29"/>
      <c r="D30" s="29"/>
      <c r="E30" s="29"/>
      <c r="F30" s="103"/>
      <c r="G30" s="103"/>
    </row>
    <row r="31" spans="1:11" ht="12" customHeight="1">
      <c r="A31" s="5"/>
      <c r="B31" s="30" t="s">
        <v>20</v>
      </c>
      <c r="C31" s="31"/>
      <c r="D31" s="31"/>
      <c r="E31" s="31"/>
      <c r="F31" s="32"/>
      <c r="G31" s="104">
        <f>SUM(G30)</f>
        <v>0</v>
      </c>
    </row>
    <row r="32" spans="1:11" ht="15.75" customHeight="1">
      <c r="A32" s="5"/>
      <c r="B32" s="33"/>
      <c r="C32" s="34"/>
      <c r="D32" s="34"/>
      <c r="E32" s="34"/>
      <c r="F32" s="35"/>
      <c r="G32" s="35"/>
      <c r="K32" s="102"/>
    </row>
    <row r="33" spans="1:11" ht="12.75" customHeight="1">
      <c r="A33" s="9"/>
      <c r="B33" s="22" t="s">
        <v>21</v>
      </c>
      <c r="C33" s="23"/>
      <c r="D33" s="24"/>
      <c r="E33" s="24"/>
      <c r="F33" s="25"/>
      <c r="G33" s="25"/>
      <c r="K33" s="102"/>
    </row>
    <row r="34" spans="1:11" ht="21" customHeight="1">
      <c r="A34" s="9"/>
      <c r="B34" s="36" t="s">
        <v>11</v>
      </c>
      <c r="C34" s="36" t="s">
        <v>12</v>
      </c>
      <c r="D34" s="36" t="s">
        <v>13</v>
      </c>
      <c r="E34" s="36" t="s">
        <v>14</v>
      </c>
      <c r="F34" s="37" t="s">
        <v>15</v>
      </c>
      <c r="G34" s="36" t="s">
        <v>16</v>
      </c>
    </row>
    <row r="35" spans="1:11" ht="12.75" customHeight="1">
      <c r="A35" s="9"/>
      <c r="B35" s="115" t="s">
        <v>83</v>
      </c>
      <c r="C35" s="107" t="s">
        <v>22</v>
      </c>
      <c r="D35" s="107">
        <v>0.06</v>
      </c>
      <c r="E35" s="107" t="s">
        <v>84</v>
      </c>
      <c r="F35" s="108">
        <v>376992.00000000006</v>
      </c>
      <c r="G35" s="108">
        <f>F35*D35</f>
        <v>22619.520000000004</v>
      </c>
    </row>
    <row r="36" spans="1:11" ht="12.75" customHeight="1">
      <c r="A36" s="9"/>
      <c r="B36" s="115" t="s">
        <v>23</v>
      </c>
      <c r="C36" s="107" t="s">
        <v>22</v>
      </c>
      <c r="D36" s="107">
        <v>0.25</v>
      </c>
      <c r="E36" s="107" t="s">
        <v>70</v>
      </c>
      <c r="F36" s="108">
        <v>392700.00000000006</v>
      </c>
      <c r="G36" s="108">
        <f t="shared" ref="G36:G40" si="1">F36*D36</f>
        <v>98175.000000000015</v>
      </c>
    </row>
    <row r="37" spans="1:11" ht="12.75" customHeight="1">
      <c r="A37" s="9"/>
      <c r="B37" s="115" t="s">
        <v>85</v>
      </c>
      <c r="C37" s="107" t="s">
        <v>22</v>
      </c>
      <c r="D37" s="107">
        <v>0.26</v>
      </c>
      <c r="E37" s="107" t="s">
        <v>70</v>
      </c>
      <c r="F37" s="108">
        <v>366520.00000000006</v>
      </c>
      <c r="G37" s="108">
        <f t="shared" si="1"/>
        <v>95295.200000000012</v>
      </c>
    </row>
    <row r="38" spans="1:11" ht="12.75" customHeight="1">
      <c r="A38" s="9"/>
      <c r="B38" s="115" t="s">
        <v>86</v>
      </c>
      <c r="C38" s="107" t="s">
        <v>22</v>
      </c>
      <c r="D38" s="107">
        <v>0.17</v>
      </c>
      <c r="E38" s="107" t="s">
        <v>62</v>
      </c>
      <c r="F38" s="108">
        <v>549780</v>
      </c>
      <c r="G38" s="108">
        <f t="shared" si="1"/>
        <v>93462.6</v>
      </c>
    </row>
    <row r="39" spans="1:11" ht="12.75" customHeight="1">
      <c r="A39" s="9"/>
      <c r="B39" s="115" t="s">
        <v>87</v>
      </c>
      <c r="C39" s="107" t="s">
        <v>22</v>
      </c>
      <c r="D39" s="107">
        <v>0.2</v>
      </c>
      <c r="E39" s="107" t="s">
        <v>63</v>
      </c>
      <c r="F39" s="108">
        <v>229075.00000000003</v>
      </c>
      <c r="G39" s="108">
        <f t="shared" si="1"/>
        <v>45815.000000000007</v>
      </c>
    </row>
    <row r="40" spans="1:11" ht="12" customHeight="1">
      <c r="A40" s="59"/>
      <c r="B40" s="115" t="s">
        <v>88</v>
      </c>
      <c r="C40" s="107" t="s">
        <v>22</v>
      </c>
      <c r="D40" s="107">
        <v>0.5</v>
      </c>
      <c r="E40" s="107" t="s">
        <v>64</v>
      </c>
      <c r="F40" s="108">
        <v>104720.00000000001</v>
      </c>
      <c r="G40" s="108">
        <f t="shared" si="1"/>
        <v>52360.000000000007</v>
      </c>
    </row>
    <row r="41" spans="1:11" ht="12" customHeight="1">
      <c r="A41" s="59"/>
      <c r="B41" s="111" t="s">
        <v>24</v>
      </c>
      <c r="C41" s="112"/>
      <c r="D41" s="112"/>
      <c r="E41" s="112"/>
      <c r="F41" s="113"/>
      <c r="G41" s="114">
        <f>SUM(G35:G40)</f>
        <v>407727.32000000007</v>
      </c>
    </row>
    <row r="42" spans="1:11" ht="12" customHeight="1">
      <c r="A42" s="59"/>
      <c r="B42" s="33"/>
      <c r="C42" s="34"/>
      <c r="D42" s="34"/>
      <c r="E42" s="34"/>
      <c r="F42" s="35"/>
      <c r="G42" s="35"/>
    </row>
    <row r="43" spans="1:11" ht="12" customHeight="1">
      <c r="A43" s="59"/>
      <c r="B43" s="22" t="s">
        <v>25</v>
      </c>
      <c r="C43" s="23"/>
      <c r="D43" s="24"/>
      <c r="E43" s="24"/>
      <c r="F43" s="25"/>
      <c r="G43" s="25"/>
    </row>
    <row r="44" spans="1:11" ht="24" customHeight="1">
      <c r="A44" s="59"/>
      <c r="B44" s="37" t="s">
        <v>26</v>
      </c>
      <c r="C44" s="37" t="s">
        <v>27</v>
      </c>
      <c r="D44" s="37" t="s">
        <v>28</v>
      </c>
      <c r="E44" s="37" t="s">
        <v>14</v>
      </c>
      <c r="F44" s="37" t="s">
        <v>15</v>
      </c>
      <c r="G44" s="37" t="s">
        <v>16</v>
      </c>
    </row>
    <row r="45" spans="1:11" ht="12.75" customHeight="1">
      <c r="A45" s="59"/>
      <c r="B45" s="130" t="s">
        <v>69</v>
      </c>
      <c r="C45" s="131"/>
      <c r="D45" s="131"/>
      <c r="E45" s="131"/>
      <c r="F45" s="118"/>
      <c r="G45" s="118"/>
    </row>
    <row r="46" spans="1:11" ht="15" customHeight="1">
      <c r="A46" s="59"/>
      <c r="B46" s="115" t="s">
        <v>89</v>
      </c>
      <c r="C46" s="107" t="s">
        <v>90</v>
      </c>
      <c r="D46" s="107">
        <v>140</v>
      </c>
      <c r="E46" s="107" t="s">
        <v>65</v>
      </c>
      <c r="F46" s="108">
        <v>9000</v>
      </c>
      <c r="G46" s="108">
        <f>F46*D46</f>
        <v>1260000</v>
      </c>
    </row>
    <row r="47" spans="1:11" ht="12" customHeight="1">
      <c r="A47" s="59"/>
      <c r="B47" s="130" t="s">
        <v>29</v>
      </c>
      <c r="C47" s="131"/>
      <c r="D47" s="131"/>
      <c r="E47" s="131"/>
      <c r="F47" s="118"/>
      <c r="G47" s="118"/>
    </row>
    <row r="48" spans="1:11" ht="12" customHeight="1">
      <c r="A48" s="59"/>
      <c r="B48" s="115" t="s">
        <v>91</v>
      </c>
      <c r="C48" s="107" t="s">
        <v>92</v>
      </c>
      <c r="D48" s="107">
        <v>300</v>
      </c>
      <c r="E48" s="107" t="s">
        <v>65</v>
      </c>
      <c r="F48" s="108">
        <v>1369</v>
      </c>
      <c r="G48" s="108">
        <f>F48*D48</f>
        <v>410700</v>
      </c>
    </row>
    <row r="49" spans="1:7" ht="12" customHeight="1">
      <c r="A49" s="59"/>
      <c r="B49" s="115" t="s">
        <v>93</v>
      </c>
      <c r="C49" s="107" t="s">
        <v>92</v>
      </c>
      <c r="D49" s="107">
        <v>300</v>
      </c>
      <c r="E49" s="107" t="s">
        <v>104</v>
      </c>
      <c r="F49" s="108">
        <v>1202</v>
      </c>
      <c r="G49" s="108">
        <f>F49*D49</f>
        <v>360600</v>
      </c>
    </row>
    <row r="50" spans="1:7" ht="12" customHeight="1">
      <c r="A50" s="59"/>
      <c r="B50" s="115" t="s">
        <v>108</v>
      </c>
      <c r="C50" s="107" t="s">
        <v>94</v>
      </c>
      <c r="D50" s="107">
        <v>1</v>
      </c>
      <c r="E50" s="107" t="s">
        <v>104</v>
      </c>
      <c r="F50" s="108">
        <v>20500</v>
      </c>
      <c r="G50" s="108">
        <f>F50*D50</f>
        <v>20500</v>
      </c>
    </row>
    <row r="51" spans="1:7" ht="12" customHeight="1">
      <c r="A51" s="59"/>
      <c r="B51" s="115" t="s">
        <v>109</v>
      </c>
      <c r="C51" s="107" t="s">
        <v>94</v>
      </c>
      <c r="D51" s="107">
        <v>2</v>
      </c>
      <c r="E51" s="107" t="s">
        <v>104</v>
      </c>
      <c r="F51" s="108">
        <v>17800</v>
      </c>
      <c r="G51" s="108">
        <f>F51*D51</f>
        <v>35600</v>
      </c>
    </row>
    <row r="52" spans="1:7" ht="12" customHeight="1">
      <c r="A52" s="59"/>
      <c r="B52" s="116" t="s">
        <v>66</v>
      </c>
      <c r="C52" s="132"/>
      <c r="D52" s="117"/>
      <c r="E52" s="117"/>
      <c r="F52" s="118"/>
      <c r="G52" s="118"/>
    </row>
    <row r="53" spans="1:7" ht="12" customHeight="1">
      <c r="A53" s="59"/>
      <c r="B53" s="115" t="s">
        <v>95</v>
      </c>
      <c r="C53" s="107" t="s">
        <v>92</v>
      </c>
      <c r="D53" s="107">
        <v>1</v>
      </c>
      <c r="E53" s="107" t="s">
        <v>110</v>
      </c>
      <c r="F53" s="108">
        <v>98470</v>
      </c>
      <c r="G53" s="108">
        <f>F53*D53</f>
        <v>98470</v>
      </c>
    </row>
    <row r="54" spans="1:7" ht="12.75" customHeight="1">
      <c r="A54" s="59"/>
      <c r="B54" s="115" t="s">
        <v>67</v>
      </c>
      <c r="C54" s="107" t="s">
        <v>92</v>
      </c>
      <c r="D54" s="107">
        <v>1</v>
      </c>
      <c r="E54" s="107" t="s">
        <v>111</v>
      </c>
      <c r="F54" s="108">
        <v>14450</v>
      </c>
      <c r="G54" s="108">
        <f>F54*D54</f>
        <v>14450</v>
      </c>
    </row>
    <row r="55" spans="1:7" ht="12" customHeight="1">
      <c r="A55" s="59"/>
      <c r="B55" s="116" t="s">
        <v>30</v>
      </c>
      <c r="C55" s="132"/>
      <c r="D55" s="117"/>
      <c r="E55" s="117"/>
      <c r="F55" s="118"/>
      <c r="G55" s="118"/>
    </row>
    <row r="56" spans="1:7" ht="12.75" customHeight="1">
      <c r="A56" s="59"/>
      <c r="B56" s="115" t="s">
        <v>114</v>
      </c>
      <c r="C56" s="107" t="s">
        <v>94</v>
      </c>
      <c r="D56" s="107">
        <v>0.7</v>
      </c>
      <c r="E56" s="107" t="s">
        <v>65</v>
      </c>
      <c r="F56" s="108">
        <v>36860</v>
      </c>
      <c r="G56" s="108">
        <f>F56*D56</f>
        <v>25802</v>
      </c>
    </row>
    <row r="57" spans="1:7" ht="11.25" customHeight="1">
      <c r="B57" s="116" t="s">
        <v>31</v>
      </c>
      <c r="C57" s="132"/>
      <c r="D57" s="117"/>
      <c r="E57" s="117"/>
      <c r="F57" s="118"/>
      <c r="G57" s="118"/>
    </row>
    <row r="58" spans="1:7" ht="11.25" customHeight="1">
      <c r="B58" s="115" t="s">
        <v>96</v>
      </c>
      <c r="C58" s="107" t="s">
        <v>94</v>
      </c>
      <c r="D58" s="107">
        <v>1</v>
      </c>
      <c r="E58" s="107" t="s">
        <v>65</v>
      </c>
      <c r="F58" s="108">
        <v>37840</v>
      </c>
      <c r="G58" s="108">
        <f>F58*D58</f>
        <v>37840</v>
      </c>
    </row>
    <row r="59" spans="1:7" ht="11.25" customHeight="1">
      <c r="B59" s="116" t="s">
        <v>33</v>
      </c>
      <c r="C59" s="132"/>
      <c r="D59" s="117"/>
      <c r="E59" s="117"/>
      <c r="F59" s="118"/>
      <c r="G59" s="118"/>
    </row>
    <row r="60" spans="1:7" ht="11.25" customHeight="1">
      <c r="B60" s="115" t="s">
        <v>112</v>
      </c>
      <c r="C60" s="107" t="s">
        <v>113</v>
      </c>
      <c r="D60" s="107">
        <v>4</v>
      </c>
      <c r="E60" s="107" t="s">
        <v>65</v>
      </c>
      <c r="F60" s="108">
        <v>1450</v>
      </c>
      <c r="G60" s="108">
        <f>+F60*D60</f>
        <v>5800</v>
      </c>
    </row>
    <row r="61" spans="1:7" ht="11.25" customHeight="1">
      <c r="B61" s="115" t="s">
        <v>97</v>
      </c>
      <c r="C61" s="107" t="s">
        <v>12</v>
      </c>
      <c r="D61" s="107">
        <v>900</v>
      </c>
      <c r="E61" s="107" t="s">
        <v>102</v>
      </c>
      <c r="F61" s="108">
        <v>180</v>
      </c>
      <c r="G61" s="108">
        <f>+F61*D61</f>
        <v>162000</v>
      </c>
    </row>
    <row r="62" spans="1:7" ht="11.25" customHeight="1">
      <c r="B62" s="38" t="s">
        <v>32</v>
      </c>
      <c r="C62" s="39"/>
      <c r="D62" s="39"/>
      <c r="E62" s="39"/>
      <c r="F62" s="40"/>
      <c r="G62" s="41">
        <f>SUM(G45:G61)</f>
        <v>2431762</v>
      </c>
    </row>
    <row r="63" spans="1:7" ht="11.25" customHeight="1">
      <c r="B63" s="33"/>
      <c r="C63" s="34"/>
      <c r="D63" s="34"/>
      <c r="E63" s="42"/>
      <c r="F63" s="35"/>
      <c r="G63" s="35"/>
    </row>
    <row r="64" spans="1:7" ht="11.25" customHeight="1">
      <c r="B64" s="22" t="s">
        <v>33</v>
      </c>
      <c r="C64" s="23"/>
      <c r="D64" s="24"/>
      <c r="E64" s="24"/>
      <c r="F64" s="25"/>
      <c r="G64" s="25"/>
    </row>
    <row r="65" spans="2:7" ht="11.25" customHeight="1">
      <c r="B65" s="36" t="s">
        <v>34</v>
      </c>
      <c r="C65" s="37" t="s">
        <v>27</v>
      </c>
      <c r="D65" s="37" t="s">
        <v>28</v>
      </c>
      <c r="E65" s="36" t="s">
        <v>14</v>
      </c>
      <c r="F65" s="37" t="s">
        <v>15</v>
      </c>
      <c r="G65" s="36" t="s">
        <v>16</v>
      </c>
    </row>
    <row r="66" spans="2:7" ht="11.25" customHeight="1">
      <c r="B66" s="109"/>
      <c r="C66" s="110"/>
      <c r="D66" s="110"/>
      <c r="E66" s="110"/>
      <c r="F66" s="108"/>
      <c r="G66" s="108"/>
    </row>
    <row r="67" spans="2:7" ht="11.25" customHeight="1">
      <c r="B67" s="43" t="s">
        <v>35</v>
      </c>
      <c r="C67" s="44"/>
      <c r="D67" s="44"/>
      <c r="E67" s="44"/>
      <c r="F67" s="45"/>
      <c r="G67" s="46">
        <f>SUM(G66:G66)</f>
        <v>0</v>
      </c>
    </row>
    <row r="68" spans="2:7" ht="11.25" customHeight="1">
      <c r="B68" s="62"/>
      <c r="C68" s="62"/>
      <c r="D68" s="62"/>
      <c r="E68" s="62"/>
      <c r="F68" s="63"/>
      <c r="G68" s="63"/>
    </row>
    <row r="69" spans="2:7" ht="11.25" customHeight="1">
      <c r="B69" s="64" t="s">
        <v>36</v>
      </c>
      <c r="C69" s="65"/>
      <c r="D69" s="65"/>
      <c r="E69" s="65"/>
      <c r="F69" s="65"/>
      <c r="G69" s="66">
        <f>G26+G31+G41+G62+G67</f>
        <v>3653489.3200000003</v>
      </c>
    </row>
    <row r="70" spans="2:7" ht="11.25" customHeight="1">
      <c r="B70" s="67" t="s">
        <v>37</v>
      </c>
      <c r="C70" s="48"/>
      <c r="D70" s="48"/>
      <c r="E70" s="48"/>
      <c r="F70" s="48"/>
      <c r="G70" s="68">
        <f>G69*0.05</f>
        <v>182674.46600000001</v>
      </c>
    </row>
    <row r="71" spans="2:7" ht="11.25" customHeight="1">
      <c r="B71" s="69" t="s">
        <v>38</v>
      </c>
      <c r="C71" s="47"/>
      <c r="D71" s="47"/>
      <c r="E71" s="47"/>
      <c r="F71" s="47"/>
      <c r="G71" s="70">
        <f>G70+G69</f>
        <v>3836163.7860000003</v>
      </c>
    </row>
    <row r="72" spans="2:7" ht="11.25" customHeight="1">
      <c r="B72" s="67" t="s">
        <v>39</v>
      </c>
      <c r="C72" s="48"/>
      <c r="D72" s="48"/>
      <c r="E72" s="48"/>
      <c r="F72" s="48"/>
      <c r="G72" s="68">
        <f>G12</f>
        <v>6378399.9999999991</v>
      </c>
    </row>
    <row r="73" spans="2:7" ht="11.25" customHeight="1">
      <c r="B73" s="71" t="s">
        <v>40</v>
      </c>
      <c r="C73" s="72"/>
      <c r="D73" s="72"/>
      <c r="E73" s="72"/>
      <c r="F73" s="72"/>
      <c r="G73" s="73">
        <f>G72-G71</f>
        <v>2542236.2139999988</v>
      </c>
    </row>
    <row r="74" spans="2:7" ht="11.25" customHeight="1">
      <c r="B74" s="60" t="s">
        <v>41</v>
      </c>
      <c r="C74" s="61"/>
      <c r="D74" s="61"/>
      <c r="E74" s="61"/>
      <c r="F74" s="61"/>
      <c r="G74" s="56"/>
    </row>
    <row r="75" spans="2:7" ht="11.25" customHeight="1" thickBot="1">
      <c r="B75" s="74"/>
      <c r="C75" s="61"/>
      <c r="D75" s="61"/>
      <c r="E75" s="61"/>
      <c r="F75" s="61"/>
      <c r="G75" s="56"/>
    </row>
    <row r="76" spans="2:7" ht="11.25" customHeight="1">
      <c r="B76" s="86" t="s">
        <v>42</v>
      </c>
      <c r="C76" s="87"/>
      <c r="D76" s="87"/>
      <c r="E76" s="87"/>
      <c r="F76" s="88"/>
      <c r="G76" s="56"/>
    </row>
    <row r="77" spans="2:7" ht="11.25" customHeight="1">
      <c r="B77" s="89" t="s">
        <v>43</v>
      </c>
      <c r="C77" s="58"/>
      <c r="D77" s="58"/>
      <c r="E77" s="58"/>
      <c r="F77" s="90"/>
      <c r="G77" s="56"/>
    </row>
    <row r="78" spans="2:7" ht="11.25" customHeight="1">
      <c r="B78" s="89" t="s">
        <v>71</v>
      </c>
      <c r="C78" s="58"/>
      <c r="D78" s="58"/>
      <c r="E78" s="58"/>
      <c r="F78" s="90"/>
      <c r="G78" s="56"/>
    </row>
    <row r="79" spans="2:7" ht="11.25" customHeight="1">
      <c r="B79" s="89" t="s">
        <v>72</v>
      </c>
      <c r="C79" s="58"/>
      <c r="D79" s="58"/>
      <c r="E79" s="58"/>
      <c r="F79" s="90"/>
      <c r="G79" s="56"/>
    </row>
    <row r="80" spans="2:7" ht="11.25" customHeight="1">
      <c r="B80" s="89" t="s">
        <v>44</v>
      </c>
      <c r="C80" s="58"/>
      <c r="D80" s="58"/>
      <c r="E80" s="58"/>
      <c r="F80" s="90"/>
      <c r="G80" s="56"/>
    </row>
    <row r="81" spans="2:7" ht="11.25" customHeight="1">
      <c r="B81" s="89" t="s">
        <v>45</v>
      </c>
      <c r="C81" s="58"/>
      <c r="D81" s="58"/>
      <c r="E81" s="58"/>
      <c r="F81" s="90"/>
      <c r="G81" s="56"/>
    </row>
    <row r="82" spans="2:7" ht="11.25" customHeight="1">
      <c r="B82" s="89" t="s">
        <v>46</v>
      </c>
      <c r="C82" s="58"/>
      <c r="D82" s="58"/>
      <c r="E82" s="58"/>
      <c r="F82" s="90"/>
      <c r="G82" s="56"/>
    </row>
    <row r="83" spans="2:7" ht="11.25" customHeight="1" thickBot="1">
      <c r="B83" s="91" t="s">
        <v>98</v>
      </c>
      <c r="C83" s="92"/>
      <c r="D83" s="92"/>
      <c r="E83" s="92"/>
      <c r="F83" s="93"/>
      <c r="G83" s="56"/>
    </row>
    <row r="84" spans="2:7" ht="11.25" customHeight="1">
      <c r="B84" s="84"/>
      <c r="C84" s="58"/>
      <c r="D84" s="58"/>
      <c r="E84" s="58"/>
      <c r="F84" s="58"/>
      <c r="G84" s="56"/>
    </row>
    <row r="85" spans="2:7" ht="11.25" customHeight="1" thickBot="1">
      <c r="B85" s="135" t="s">
        <v>47</v>
      </c>
      <c r="C85" s="136"/>
      <c r="D85" s="83"/>
      <c r="E85" s="49"/>
      <c r="F85" s="49"/>
      <c r="G85" s="56"/>
    </row>
    <row r="86" spans="2:7" ht="11.25" customHeight="1">
      <c r="B86" s="76" t="s">
        <v>34</v>
      </c>
      <c r="C86" s="50" t="s">
        <v>48</v>
      </c>
      <c r="D86" s="77" t="s">
        <v>49</v>
      </c>
      <c r="E86" s="49"/>
      <c r="F86" s="49"/>
      <c r="G86" s="56"/>
    </row>
    <row r="87" spans="2:7" ht="11.25" customHeight="1">
      <c r="B87" s="78" t="s">
        <v>50</v>
      </c>
      <c r="C87" s="51">
        <f>+G26</f>
        <v>814000</v>
      </c>
      <c r="D87" s="79">
        <f>(C87/C93)</f>
        <v>0.21219114860806412</v>
      </c>
      <c r="E87" s="49"/>
      <c r="F87" s="49"/>
      <c r="G87" s="56"/>
    </row>
    <row r="88" spans="2:7" ht="11.25" customHeight="1">
      <c r="B88" s="78" t="s">
        <v>51</v>
      </c>
      <c r="C88" s="52">
        <v>0</v>
      </c>
      <c r="D88" s="79">
        <v>0</v>
      </c>
      <c r="E88" s="49"/>
      <c r="F88" s="49"/>
      <c r="G88" s="56"/>
    </row>
    <row r="89" spans="2:7" ht="11.25" customHeight="1">
      <c r="B89" s="78" t="s">
        <v>52</v>
      </c>
      <c r="C89" s="51">
        <f>+G41</f>
        <v>407727.32000000007</v>
      </c>
      <c r="D89" s="79">
        <f>(C89/C93)</f>
        <v>0.10628516996276134</v>
      </c>
      <c r="E89" s="49"/>
      <c r="F89" s="49"/>
      <c r="G89" s="56"/>
    </row>
    <row r="90" spans="2:7" ht="11.25" customHeight="1">
      <c r="B90" s="78" t="s">
        <v>26</v>
      </c>
      <c r="C90" s="51">
        <f>+G62</f>
        <v>2431762</v>
      </c>
      <c r="D90" s="79">
        <f>(C90/C93)</f>
        <v>0.63390463381012685</v>
      </c>
      <c r="E90" s="49"/>
      <c r="F90" s="49"/>
      <c r="G90" s="56"/>
    </row>
    <row r="91" spans="2:7" ht="11.25" customHeight="1">
      <c r="B91" s="78" t="s">
        <v>53</v>
      </c>
      <c r="C91" s="53">
        <f>+G67</f>
        <v>0</v>
      </c>
      <c r="D91" s="79">
        <f>(C91/C93)</f>
        <v>0</v>
      </c>
      <c r="E91" s="55"/>
      <c r="F91" s="55"/>
      <c r="G91" s="56"/>
    </row>
    <row r="92" spans="2:7" ht="11.25" customHeight="1">
      <c r="B92" s="78" t="s">
        <v>54</v>
      </c>
      <c r="C92" s="53">
        <f>+G70</f>
        <v>182674.46600000001</v>
      </c>
      <c r="D92" s="79">
        <f>(C92/C93)</f>
        <v>4.7619047619047616E-2</v>
      </c>
      <c r="E92" s="55"/>
      <c r="F92" s="55"/>
      <c r="G92" s="56"/>
    </row>
    <row r="93" spans="2:7" ht="11.25" customHeight="1" thickBot="1">
      <c r="B93" s="80" t="s">
        <v>55</v>
      </c>
      <c r="C93" s="81">
        <f>SUM(C87:C92)</f>
        <v>3836163.7860000003</v>
      </c>
      <c r="D93" s="82">
        <f>SUM(D87:D92)</f>
        <v>1</v>
      </c>
      <c r="E93" s="55"/>
      <c r="F93" s="55"/>
      <c r="G93" s="56"/>
    </row>
    <row r="94" spans="2:7" ht="11.25" customHeight="1">
      <c r="B94" s="74"/>
      <c r="C94" s="61"/>
      <c r="D94" s="61"/>
      <c r="E94" s="61"/>
      <c r="F94" s="61"/>
      <c r="G94" s="56"/>
    </row>
    <row r="95" spans="2:7" ht="11.25" customHeight="1">
      <c r="B95" s="75"/>
      <c r="C95" s="61"/>
      <c r="D95" s="61"/>
      <c r="E95" s="61"/>
      <c r="F95" s="61"/>
      <c r="G95" s="56"/>
    </row>
    <row r="96" spans="2:7" ht="11.25" customHeight="1" thickBot="1">
      <c r="B96" s="95"/>
      <c r="C96" s="96" t="s">
        <v>56</v>
      </c>
      <c r="D96" s="97"/>
      <c r="E96" s="98"/>
      <c r="F96" s="54"/>
      <c r="G96" s="56"/>
    </row>
    <row r="97" spans="2:7" ht="11.25" customHeight="1">
      <c r="B97" s="99" t="s">
        <v>73</v>
      </c>
      <c r="C97" s="100">
        <v>17000</v>
      </c>
      <c r="D97" s="100">
        <v>20000</v>
      </c>
      <c r="E97" s="101">
        <v>23000</v>
      </c>
      <c r="F97" s="94"/>
      <c r="G97" s="57"/>
    </row>
    <row r="98" spans="2:7" ht="11.25" customHeight="1" thickBot="1">
      <c r="B98" s="80" t="s">
        <v>74</v>
      </c>
      <c r="C98" s="119">
        <f>(G71/C97)</f>
        <v>225.65669329411767</v>
      </c>
      <c r="D98" s="119">
        <f>(G71/D97)</f>
        <v>191.80818930000001</v>
      </c>
      <c r="E98" s="120">
        <f>(G71/E97)</f>
        <v>166.78972982608698</v>
      </c>
      <c r="F98" s="94"/>
      <c r="G98" s="57"/>
    </row>
    <row r="99" spans="2:7" ht="11.25" customHeight="1">
      <c r="B99" s="85" t="s">
        <v>57</v>
      </c>
      <c r="C99" s="58"/>
      <c r="D99" s="58"/>
      <c r="E99" s="58"/>
      <c r="F99" s="58"/>
      <c r="G99" s="58"/>
    </row>
  </sheetData>
  <mergeCells count="9">
    <mergeCell ref="B85:C85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23622047244094491" right="0.23622047244094491" top="0.74803149606299213" bottom="0.74803149606299213" header="0.31496062992125984" footer="0.31496062992125984"/>
  <pageSetup paperSize="14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Papa Cuaresmera</vt:lpstr>
      <vt:lpstr>'Papa Cuaresmera'!Área_de_impresión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2022-06-16T22:19:42Z</cp:lastPrinted>
  <dcterms:created xsi:type="dcterms:W3CDTF">2020-11-27T12:49:26Z</dcterms:created>
  <dcterms:modified xsi:type="dcterms:W3CDTF">2022-06-22T15:09:57Z</dcterms:modified>
</cp:coreProperties>
</file>