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Papa Guarda" sheetId="1" r:id="rId1"/>
  </sheets>
  <calcPr calcId="162913"/>
</workbook>
</file>

<file path=xl/calcChain.xml><?xml version="1.0" encoding="utf-8"?>
<calcChain xmlns="http://schemas.openxmlformats.org/spreadsheetml/2006/main">
  <c r="G64" i="1" l="1"/>
  <c r="G54" i="1" l="1"/>
  <c r="G48" i="1"/>
  <c r="G38" i="1"/>
  <c r="G39" i="1"/>
  <c r="G40" i="1"/>
  <c r="G41" i="1"/>
  <c r="G42" i="1"/>
  <c r="G43" i="1"/>
  <c r="G51" i="1" l="1"/>
  <c r="G52" i="1"/>
  <c r="G50" i="1"/>
  <c r="G37" i="1"/>
  <c r="G63" i="1" l="1"/>
  <c r="G62" i="1"/>
  <c r="G57" i="1"/>
  <c r="G27" i="1"/>
  <c r="G26" i="1"/>
  <c r="G56" i="1" l="1"/>
  <c r="G22" i="1" l="1"/>
  <c r="G23" i="1"/>
  <c r="G24" i="1"/>
  <c r="G25" i="1"/>
  <c r="G65" i="1" l="1"/>
  <c r="C88" i="1" s="1"/>
  <c r="G21" i="1"/>
  <c r="G12" i="1"/>
  <c r="G70" i="1" s="1"/>
  <c r="G58" i="1" l="1"/>
  <c r="C87" i="1" s="1"/>
  <c r="G28" i="1"/>
  <c r="C84" i="1" s="1"/>
  <c r="G44" i="1"/>
  <c r="C86" i="1" s="1"/>
  <c r="G67" i="1" l="1"/>
  <c r="G68" i="1" s="1"/>
  <c r="G69" i="1" l="1"/>
  <c r="G71" i="1" s="1"/>
  <c r="C89" i="1"/>
  <c r="E95" i="1" l="1"/>
  <c r="C95" i="1"/>
  <c r="D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<sst xmlns="http://schemas.openxmlformats.org/spreadsheetml/2006/main" count="170" uniqueCount="114">
  <si>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</si>
  <si>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</si>
  <si>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</si>
  <si>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</si>
  <si>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</si>
  <si>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</si>
  <si>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</si>
  <si>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</si>
  <si>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</si>
  <si>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</si>
  <si>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</si>
  <si>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</si>
  <si>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</si>
  <si>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</si>
  <si>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</si>
  <si>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</si>
  <si>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</si>
  <si>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</si>
  <si>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</si>
  <si>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</si>
  <si>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</si>
  <si>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</si>
  <si>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</si>
  <si>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</si>
  <si>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</si>
  <si>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</si>
  <si>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</si>
  <si>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</si>
  <si>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</si>
  <si>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</si>
  <si>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</si>
  <si>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</si>
  <si>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</si>
  <si>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</si>
  <si>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</si>
  <si>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</si>
  <si>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</si>
  <si>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</si>
  <si>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</si>
  <si>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</si>
  <si>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</si>
  <si>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</si>
  <si>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</si>
  <si>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</si>
  <si>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</si>
  <si>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</si>
  <si>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</si>
  <si>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</si>
  <si>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</si>
  <si>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</si>
  <si>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</si>
  <si>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</si>
  <si>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</si>
  <si>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</si>
  <si>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</si>
  <si>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</si>
  <si>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</si>
  <si>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UREA</t>
  </si>
  <si>
    <t>FUNGUICIDAS</t>
  </si>
  <si>
    <t>JH.</t>
  </si>
  <si>
    <t>APLICACIÓN AGROQU.</t>
  </si>
  <si>
    <t>UNID.</t>
  </si>
  <si>
    <t>APLICAC. FERTILIZANTES</t>
  </si>
  <si>
    <t>KG</t>
  </si>
  <si>
    <t>ACEQUIADURA</t>
  </si>
  <si>
    <t>FOSFATO DIAMONICO</t>
  </si>
  <si>
    <t>ZERO 5  EC</t>
  </si>
  <si>
    <t>RENDIMIENTO (SC/Há.)</t>
  </si>
  <si>
    <t>SIEMBRA</t>
  </si>
  <si>
    <t>APLICAC.INSECT, AL SUELO</t>
  </si>
  <si>
    <t>LIMPIEZA Y APORCA</t>
  </si>
  <si>
    <t>APLIC.FERTILIZ</t>
  </si>
  <si>
    <t>ARADURA</t>
  </si>
  <si>
    <t>COSECHA</t>
  </si>
  <si>
    <t>SEMILLA</t>
  </si>
  <si>
    <t>SULFATO DE K</t>
  </si>
  <si>
    <t>POLYBEN</t>
  </si>
  <si>
    <t>LORSBAN</t>
  </si>
  <si>
    <t>SACOS</t>
  </si>
  <si>
    <t>HILO</t>
  </si>
  <si>
    <t>PAPA DE GUARDA</t>
  </si>
  <si>
    <t>MEDIO</t>
  </si>
  <si>
    <t xml:space="preserve">MARZO-ABRIL </t>
  </si>
  <si>
    <t>MERC. NACIONAL</t>
  </si>
  <si>
    <t>HELADAS-LLUVIAS</t>
  </si>
  <si>
    <t>RIEGO</t>
  </si>
  <si>
    <t>MAR-ABR</t>
  </si>
  <si>
    <t>DIC-FEB</t>
  </si>
  <si>
    <t>LT</t>
  </si>
  <si>
    <t>ESCENARIOS COSTO UNITARIO  ($/sac)</t>
  </si>
  <si>
    <t>Rendimiento (sac/hà)</t>
  </si>
  <si>
    <t>Costo unitario ($/sac) (*)</t>
  </si>
  <si>
    <t>PRECIO ESPERADO ($/sac.)</t>
  </si>
  <si>
    <t>PUKARA-ROSARA-ASTRID</t>
  </si>
  <si>
    <t>DIC-ENERO</t>
  </si>
  <si>
    <t>DIC-MARZO</t>
  </si>
  <si>
    <t>DIC</t>
  </si>
  <si>
    <t>DIC-FEBR.</t>
  </si>
  <si>
    <t>MADEJA</t>
  </si>
  <si>
    <t>ABR-MAYO</t>
  </si>
  <si>
    <t>OCT.NOV.</t>
  </si>
  <si>
    <t>COSECHA (RECOGER-COSER-CARGAR)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</si>
  <si>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</si>
  <si>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</si>
  <si>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Subtotal Insumos</t>
  </si>
  <si>
    <t>N/A</t>
  </si>
  <si>
    <t>JM</t>
  </si>
  <si>
    <t>MARZ-ABRIL</t>
  </si>
  <si>
    <t>RASTRAJES(2)</t>
  </si>
  <si>
    <t>DIC-FEBRERO</t>
  </si>
  <si>
    <t xml:space="preserve">ANALISIS DE SUELOS </t>
  </si>
  <si>
    <t>JUNIO-2022</t>
  </si>
  <si>
    <t>SAN JAVIER-VILLA ALEGRE</t>
  </si>
  <si>
    <t>SAN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</si>
</sst>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3" fillId="0" borderId="1" xfId="0" applyNumberFormat="1" applyFont="1" applyBorder="1" applyAlignment="1"/>
    <xf numFmtId="0" fontId="3" fillId="0" borderId="10" xfId="0" applyNumberFormat="1" applyFont="1" applyBorder="1" applyAlignment="1"/>
    <xf numFmtId="41" fontId="3" fillId="2" borderId="10" xfId="1" applyFont="1" applyFill="1" applyBorder="1" applyAlignment="1">
      <alignment horizontal="right" vertical="center" wrapText="1"/>
    </xf>
    <xf numFmtId="41" fontId="3" fillId="2" borderId="10" xfId="1" applyFont="1" applyFill="1" applyBorder="1" applyAlignment="1"/>
    <xf numFmtId="0" fontId="3" fillId="2" borderId="10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2" fillId="9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8" fillId="2" borderId="1" xfId="0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/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0" fontId="11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1" fillId="0" borderId="1" xfId="0" applyNumberFormat="1" applyFont="1" applyBorder="1" applyAlignment="1"/>
    <xf numFmtId="49" fontId="11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3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3" fillId="2" borderId="9" xfId="0" applyFont="1" applyFill="1" applyBorder="1" applyAlignment="1"/>
    <xf numFmtId="0" fontId="11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6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1" fontId="3" fillId="2" borderId="10" xfId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3" fillId="2" borderId="10" xfId="0" applyNumberFormat="1" applyFont="1" applyFill="1" applyBorder="1" applyAlignment="1">
      <alignment horizontal="left" wrapText="1"/>
    </xf>
    <xf numFmtId="0" fontId="3" fillId="2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0</xdr:row>
      <xdr:rowOff>168275</xdr:rowOff>
    </xdr:from>
    <xdr:to>
      <xdr:col>7</xdr:col>
      <xdr:colOff>3065</xdr:colOff>
      <xdr:row>7</xdr:row>
      <xdr:rowOff>9859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168275"/>
          <a:ext cx="581331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93" zoomScaleNormal="93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3.285156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8"/>
      <c r="B1" s="28"/>
      <c r="C1" s="28"/>
      <c r="D1" s="28"/>
      <c r="E1" s="28"/>
      <c r="F1" s="28"/>
      <c r="G1" s="28"/>
    </row>
    <row r="2" spans="1:7" ht="15" customHeight="1" x14ac:dyDescent="0.25">
      <c r="A2" s="28"/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8" spans="1:7" ht="15" customHeight="1" x14ac:dyDescent="0.25">
      <c r="A8" s="28"/>
      <c r="B8" s="29"/>
      <c r="C8" s="29"/>
      <c r="D8" s="29"/>
      <c r="E8" s="29"/>
      <c r="F8" s="29"/>
      <c r="G8" s="29"/>
    </row>
    <row r="9" spans="1:7" ht="12" customHeight="1" x14ac:dyDescent="0.25">
      <c r="A9" s="28"/>
      <c r="B9" s="112" t="s">
        <v>0</v>
      </c>
      <c r="C9" s="113" t="s">
        <v>80</v>
      </c>
      <c r="D9" s="43"/>
      <c r="E9" s="122" t="s">
        <v>67</v>
      </c>
      <c r="F9" s="123"/>
      <c r="G9" s="16">
        <v>1400</v>
      </c>
    </row>
    <row r="10" spans="1:7" ht="19.5" customHeight="1" x14ac:dyDescent="0.25">
      <c r="A10" s="28"/>
      <c r="B10" s="5" t="s">
        <v>1</v>
      </c>
      <c r="C10" s="10" t="s">
        <v>93</v>
      </c>
      <c r="D10" s="31"/>
      <c r="E10" s="120" t="s">
        <v>2</v>
      </c>
      <c r="F10" s="121"/>
      <c r="G10" s="6" t="s">
        <v>82</v>
      </c>
    </row>
    <row r="11" spans="1:7" ht="15" x14ac:dyDescent="0.25">
      <c r="A11" s="28"/>
      <c r="B11" s="5" t="s">
        <v>3</v>
      </c>
      <c r="C11" s="6" t="s">
        <v>81</v>
      </c>
      <c r="D11" s="31"/>
      <c r="E11" s="120" t="s">
        <v>92</v>
      </c>
      <c r="F11" s="121"/>
      <c r="G11" s="114">
        <v>4000</v>
      </c>
    </row>
    <row r="12" spans="1:7" ht="11.25" customHeight="1" x14ac:dyDescent="0.25">
      <c r="A12" s="28"/>
      <c r="B12" s="5" t="s">
        <v>4</v>
      </c>
      <c r="C12" s="7" t="s">
        <v>56</v>
      </c>
      <c r="D12" s="31"/>
      <c r="E12" s="8" t="s">
        <v>5</v>
      </c>
      <c r="F12" s="115"/>
      <c r="G12" s="106">
        <f>(G9*G11)</f>
        <v>5600000</v>
      </c>
    </row>
    <row r="13" spans="1:7" ht="11.25" customHeight="1" x14ac:dyDescent="0.25">
      <c r="A13" s="28"/>
      <c r="B13" s="5" t="s">
        <v>6</v>
      </c>
      <c r="C13" s="128" t="s">
        <v>113</v>
      </c>
      <c r="D13" s="31"/>
      <c r="E13" s="120" t="s">
        <v>7</v>
      </c>
      <c r="F13" s="121"/>
      <c r="G13" s="6" t="s">
        <v>83</v>
      </c>
    </row>
    <row r="14" spans="1:7" ht="13.5" customHeight="1" x14ac:dyDescent="0.25">
      <c r="A14" s="28"/>
      <c r="B14" s="5" t="s">
        <v>8</v>
      </c>
      <c r="C14" s="128" t="s">
        <v>112</v>
      </c>
      <c r="D14" s="31"/>
      <c r="E14" s="120" t="s">
        <v>9</v>
      </c>
      <c r="F14" s="121"/>
      <c r="G14" s="6" t="s">
        <v>82</v>
      </c>
    </row>
    <row r="15" spans="1:7" ht="15" customHeight="1" x14ac:dyDescent="0.25">
      <c r="A15" s="28"/>
      <c r="B15" s="5" t="s">
        <v>10</v>
      </c>
      <c r="C15" s="6" t="s">
        <v>111</v>
      </c>
      <c r="D15" s="31"/>
      <c r="E15" s="124" t="s">
        <v>11</v>
      </c>
      <c r="F15" s="125"/>
      <c r="G15" s="7" t="s">
        <v>84</v>
      </c>
    </row>
    <row r="16" spans="1:7" ht="12" customHeight="1" x14ac:dyDescent="0.25">
      <c r="A16" s="28"/>
      <c r="B16" s="33"/>
      <c r="C16" s="34"/>
      <c r="D16" s="31"/>
      <c r="E16" s="31"/>
      <c r="F16" s="31"/>
      <c r="G16" s="35"/>
    </row>
    <row r="17" spans="1:255" ht="12" customHeight="1" x14ac:dyDescent="0.25">
      <c r="A17" s="28"/>
      <c r="B17" s="126" t="s">
        <v>12</v>
      </c>
      <c r="C17" s="127"/>
      <c r="D17" s="127"/>
      <c r="E17" s="127"/>
      <c r="F17" s="127"/>
      <c r="G17" s="127"/>
    </row>
    <row r="18" spans="1:255" ht="12" customHeight="1" x14ac:dyDescent="0.25">
      <c r="A18" s="28"/>
      <c r="B18" s="30"/>
      <c r="C18" s="44"/>
      <c r="D18" s="44"/>
      <c r="E18" s="44"/>
      <c r="F18" s="30"/>
      <c r="G18" s="30"/>
    </row>
    <row r="19" spans="1:255" ht="12" customHeight="1" x14ac:dyDescent="0.25">
      <c r="A19" s="28"/>
      <c r="B19" s="95" t="s">
        <v>13</v>
      </c>
      <c r="C19" s="45"/>
      <c r="D19" s="45"/>
      <c r="E19" s="45"/>
      <c r="F19" s="45"/>
      <c r="G19" s="45"/>
    </row>
    <row r="20" spans="1:255" s="23" customFormat="1" ht="24" customHeight="1" x14ac:dyDescent="0.25">
      <c r="A20" s="29"/>
      <c r="B20" s="98" t="s">
        <v>14</v>
      </c>
      <c r="C20" s="98" t="s">
        <v>15</v>
      </c>
      <c r="D20" s="98" t="s">
        <v>16</v>
      </c>
      <c r="E20" s="98" t="s">
        <v>17</v>
      </c>
      <c r="F20" s="98" t="s">
        <v>18</v>
      </c>
      <c r="G20" s="98" t="s">
        <v>19</v>
      </c>
      <c r="H20" s="4"/>
      <c r="I20" s="4"/>
      <c r="J20" s="4"/>
      <c r="K20" s="4"/>
      <c r="L20" s="4"/>
      <c r="M20" s="4"/>
      <c r="N20" s="4"/>
      <c r="O20" s="4"/>
      <c r="P20" s="22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 x14ac:dyDescent="0.25">
      <c r="A21" s="28"/>
      <c r="B21" s="9" t="s">
        <v>68</v>
      </c>
      <c r="C21" s="104" t="s">
        <v>20</v>
      </c>
      <c r="D21" s="105">
        <v>2</v>
      </c>
      <c r="E21" s="104" t="s">
        <v>94</v>
      </c>
      <c r="F21" s="106">
        <v>30000</v>
      </c>
      <c r="G21" s="106">
        <f>(D21*F21)</f>
        <v>60000</v>
      </c>
    </row>
    <row r="22" spans="1:255" ht="12.75" customHeight="1" x14ac:dyDescent="0.25">
      <c r="A22" s="28"/>
      <c r="B22" s="8" t="s">
        <v>69</v>
      </c>
      <c r="C22" s="104" t="s">
        <v>20</v>
      </c>
      <c r="D22" s="105">
        <v>1</v>
      </c>
      <c r="E22" s="104" t="s">
        <v>94</v>
      </c>
      <c r="F22" s="106">
        <v>30000</v>
      </c>
      <c r="G22" s="106">
        <f t="shared" ref="G22:G26" si="0">(D22*F22)</f>
        <v>30000</v>
      </c>
    </row>
    <row r="23" spans="1:255" ht="12.75" customHeight="1" x14ac:dyDescent="0.25">
      <c r="A23" s="28"/>
      <c r="B23" s="9" t="s">
        <v>85</v>
      </c>
      <c r="C23" s="104" t="s">
        <v>20</v>
      </c>
      <c r="D23" s="105">
        <v>12</v>
      </c>
      <c r="E23" s="104" t="s">
        <v>95</v>
      </c>
      <c r="F23" s="106">
        <v>30000</v>
      </c>
      <c r="G23" s="106">
        <f t="shared" si="0"/>
        <v>360000</v>
      </c>
    </row>
    <row r="24" spans="1:255" ht="12.75" customHeight="1" x14ac:dyDescent="0.25">
      <c r="A24" s="28"/>
      <c r="B24" s="9" t="s">
        <v>62</v>
      </c>
      <c r="C24" s="104" t="s">
        <v>20</v>
      </c>
      <c r="D24" s="105">
        <v>3</v>
      </c>
      <c r="E24" s="104" t="s">
        <v>95</v>
      </c>
      <c r="F24" s="106">
        <v>30000</v>
      </c>
      <c r="G24" s="106">
        <f t="shared" si="0"/>
        <v>90000</v>
      </c>
    </row>
    <row r="25" spans="1:255" ht="12.75" customHeight="1" x14ac:dyDescent="0.25">
      <c r="A25" s="28"/>
      <c r="B25" s="9" t="s">
        <v>60</v>
      </c>
      <c r="C25" s="104" t="s">
        <v>59</v>
      </c>
      <c r="D25" s="105">
        <v>3</v>
      </c>
      <c r="E25" s="104" t="s">
        <v>95</v>
      </c>
      <c r="F25" s="106">
        <v>30000</v>
      </c>
      <c r="G25" s="106">
        <f t="shared" si="0"/>
        <v>90000</v>
      </c>
    </row>
    <row r="26" spans="1:255" ht="12.75" customHeight="1" x14ac:dyDescent="0.25">
      <c r="A26" s="28"/>
      <c r="B26" s="9" t="s">
        <v>70</v>
      </c>
      <c r="C26" s="104" t="s">
        <v>20</v>
      </c>
      <c r="D26" s="105">
        <v>12</v>
      </c>
      <c r="E26" s="104" t="s">
        <v>95</v>
      </c>
      <c r="F26" s="106">
        <v>30000</v>
      </c>
      <c r="G26" s="106">
        <f t="shared" si="0"/>
        <v>360000</v>
      </c>
    </row>
    <row r="27" spans="1:255" ht="25.5" customHeight="1" x14ac:dyDescent="0.25">
      <c r="A27" s="28"/>
      <c r="B27" s="116" t="s">
        <v>101</v>
      </c>
      <c r="C27" s="104" t="s">
        <v>20</v>
      </c>
      <c r="D27" s="105">
        <v>20</v>
      </c>
      <c r="E27" s="104" t="s">
        <v>107</v>
      </c>
      <c r="F27" s="106">
        <v>30000</v>
      </c>
      <c r="G27" s="106">
        <f>(D27*F27)</f>
        <v>600000</v>
      </c>
    </row>
    <row r="28" spans="1:255" ht="12.75" customHeight="1" x14ac:dyDescent="0.25">
      <c r="A28" s="28"/>
      <c r="B28" s="97" t="s">
        <v>21</v>
      </c>
      <c r="C28" s="109"/>
      <c r="D28" s="109"/>
      <c r="E28" s="109"/>
      <c r="F28" s="110"/>
      <c r="G28" s="111">
        <f>SUM(G21:G27)</f>
        <v>1590000</v>
      </c>
    </row>
    <row r="29" spans="1:255" ht="12" customHeight="1" x14ac:dyDescent="0.25">
      <c r="A29" s="28"/>
      <c r="B29" s="30"/>
      <c r="C29" s="30"/>
      <c r="D29" s="30"/>
      <c r="E29" s="30"/>
      <c r="F29" s="47"/>
      <c r="G29" s="47"/>
    </row>
    <row r="30" spans="1:255" s="23" customFormat="1" ht="12" customHeight="1" x14ac:dyDescent="0.25">
      <c r="A30" s="29"/>
      <c r="B30" s="95" t="s">
        <v>22</v>
      </c>
      <c r="C30" s="48"/>
      <c r="D30" s="48"/>
      <c r="E30" s="48"/>
      <c r="F30" s="49"/>
      <c r="G30" s="49"/>
      <c r="H30" s="4"/>
      <c r="I30" s="4"/>
      <c r="J30" s="4"/>
      <c r="K30" s="4"/>
      <c r="L30" s="4"/>
      <c r="M30" s="4"/>
      <c r="N30" s="4"/>
      <c r="O30" s="4"/>
      <c r="P30" s="22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23" customFormat="1" ht="24" customHeight="1" x14ac:dyDescent="0.25">
      <c r="A31" s="29"/>
      <c r="B31" s="96" t="s">
        <v>14</v>
      </c>
      <c r="C31" s="98" t="s">
        <v>15</v>
      </c>
      <c r="D31" s="98" t="s">
        <v>16</v>
      </c>
      <c r="E31" s="96" t="s">
        <v>17</v>
      </c>
      <c r="F31" s="98" t="s">
        <v>18</v>
      </c>
      <c r="G31" s="96" t="s">
        <v>19</v>
      </c>
      <c r="H31" s="4"/>
      <c r="I31" s="4"/>
      <c r="J31" s="4"/>
      <c r="K31" s="4"/>
      <c r="L31" s="4"/>
      <c r="M31" s="4"/>
      <c r="N31" s="4"/>
      <c r="O31" s="4"/>
      <c r="P31" s="22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23" customFormat="1" ht="12" customHeight="1" x14ac:dyDescent="0.25">
      <c r="A32" s="29"/>
      <c r="B32" s="117" t="s">
        <v>105</v>
      </c>
      <c r="C32" s="108"/>
      <c r="D32" s="108"/>
      <c r="E32" s="108"/>
      <c r="F32" s="107"/>
      <c r="G32" s="107"/>
      <c r="H32" s="4"/>
      <c r="I32" s="4"/>
      <c r="J32" s="4"/>
      <c r="K32" s="4"/>
      <c r="L32" s="4"/>
      <c r="M32" s="4"/>
      <c r="N32" s="4"/>
      <c r="O32" s="4"/>
      <c r="P32" s="22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23" customFormat="1" ht="12" customHeight="1" x14ac:dyDescent="0.25">
      <c r="A33" s="29"/>
      <c r="B33" s="97" t="s">
        <v>23</v>
      </c>
      <c r="C33" s="99"/>
      <c r="D33" s="99"/>
      <c r="E33" s="99"/>
      <c r="F33" s="100"/>
      <c r="G33" s="100"/>
      <c r="H33" s="4"/>
      <c r="I33" s="4"/>
      <c r="J33" s="4"/>
      <c r="K33" s="4"/>
      <c r="L33" s="4"/>
      <c r="M33" s="4"/>
      <c r="N33" s="4"/>
      <c r="O33" s="4"/>
      <c r="P33" s="22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23" customFormat="1" ht="12" customHeight="1" x14ac:dyDescent="0.25">
      <c r="A34" s="29"/>
      <c r="B34" s="43"/>
      <c r="C34" s="43"/>
      <c r="D34" s="43"/>
      <c r="E34" s="43"/>
      <c r="F34" s="50"/>
      <c r="G34" s="50"/>
      <c r="H34" s="4"/>
      <c r="I34" s="4"/>
      <c r="J34" s="4"/>
      <c r="K34" s="4"/>
      <c r="L34" s="4"/>
      <c r="M34" s="4"/>
      <c r="N34" s="4"/>
      <c r="O34" s="4"/>
      <c r="P34" s="22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23" customFormat="1" ht="12" customHeight="1" x14ac:dyDescent="0.25">
      <c r="A35" s="29"/>
      <c r="B35" s="95" t="s">
        <v>24</v>
      </c>
      <c r="C35" s="48"/>
      <c r="D35" s="48"/>
      <c r="E35" s="48"/>
      <c r="F35" s="49"/>
      <c r="G35" s="49"/>
      <c r="H35" s="4"/>
      <c r="I35" s="4"/>
      <c r="J35" s="4"/>
      <c r="K35" s="4"/>
      <c r="L35" s="4"/>
      <c r="M35" s="4"/>
      <c r="N35" s="4"/>
      <c r="O35" s="4"/>
      <c r="P35" s="22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23" customFormat="1" ht="24" customHeight="1" x14ac:dyDescent="0.25">
      <c r="A36" s="29"/>
      <c r="B36" s="96" t="s">
        <v>14</v>
      </c>
      <c r="C36" s="96" t="s">
        <v>15</v>
      </c>
      <c r="D36" s="96" t="s">
        <v>16</v>
      </c>
      <c r="E36" s="96" t="s">
        <v>17</v>
      </c>
      <c r="F36" s="98" t="s">
        <v>18</v>
      </c>
      <c r="G36" s="96" t="s">
        <v>19</v>
      </c>
      <c r="H36" s="4"/>
      <c r="I36" s="4"/>
      <c r="J36" s="4"/>
      <c r="K36" s="4"/>
      <c r="L36" s="4"/>
      <c r="M36" s="4"/>
      <c r="N36" s="4"/>
      <c r="O36" s="4"/>
      <c r="P36" s="22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 x14ac:dyDescent="0.25">
      <c r="A37" s="28"/>
      <c r="B37" s="18" t="s">
        <v>64</v>
      </c>
      <c r="C37" s="104" t="s">
        <v>106</v>
      </c>
      <c r="D37" s="105">
        <v>0.1</v>
      </c>
      <c r="E37" s="104" t="s">
        <v>94</v>
      </c>
      <c r="F37" s="106">
        <v>195000</v>
      </c>
      <c r="G37" s="106">
        <f t="shared" ref="G37:G43" si="1">(D37*F37)</f>
        <v>19500</v>
      </c>
    </row>
    <row r="38" spans="1:255" ht="12.75" customHeight="1" x14ac:dyDescent="0.25">
      <c r="A38" s="28"/>
      <c r="B38" s="18" t="s">
        <v>71</v>
      </c>
      <c r="C38" s="104" t="s">
        <v>106</v>
      </c>
      <c r="D38" s="105">
        <v>0.2</v>
      </c>
      <c r="E38" s="104" t="s">
        <v>109</v>
      </c>
      <c r="F38" s="106">
        <v>195000</v>
      </c>
      <c r="G38" s="106">
        <f t="shared" si="1"/>
        <v>39000</v>
      </c>
    </row>
    <row r="39" spans="1:255" ht="12.75" customHeight="1" x14ac:dyDescent="0.25">
      <c r="A39" s="28"/>
      <c r="B39" s="9" t="s">
        <v>60</v>
      </c>
      <c r="C39" s="104" t="s">
        <v>106</v>
      </c>
      <c r="D39" s="105">
        <v>0.2</v>
      </c>
      <c r="E39" s="104" t="s">
        <v>95</v>
      </c>
      <c r="F39" s="106">
        <v>195000</v>
      </c>
      <c r="G39" s="106">
        <f t="shared" si="1"/>
        <v>39000</v>
      </c>
    </row>
    <row r="40" spans="1:255" ht="12.75" customHeight="1" x14ac:dyDescent="0.25">
      <c r="A40" s="28"/>
      <c r="B40" s="9" t="s">
        <v>72</v>
      </c>
      <c r="C40" s="104" t="s">
        <v>106</v>
      </c>
      <c r="D40" s="105">
        <v>0.33</v>
      </c>
      <c r="E40" s="104" t="s">
        <v>94</v>
      </c>
      <c r="F40" s="106">
        <v>195000</v>
      </c>
      <c r="G40" s="106">
        <f t="shared" si="1"/>
        <v>64350</v>
      </c>
    </row>
    <row r="41" spans="1:255" ht="12.75" customHeight="1" x14ac:dyDescent="0.25">
      <c r="A41" s="28"/>
      <c r="B41" s="9" t="s">
        <v>108</v>
      </c>
      <c r="C41" s="104" t="s">
        <v>106</v>
      </c>
      <c r="D41" s="105">
        <v>0.4</v>
      </c>
      <c r="E41" s="104" t="s">
        <v>94</v>
      </c>
      <c r="F41" s="106">
        <v>195000</v>
      </c>
      <c r="G41" s="106">
        <f t="shared" si="1"/>
        <v>78000</v>
      </c>
    </row>
    <row r="42" spans="1:255" ht="12.75" customHeight="1" x14ac:dyDescent="0.25">
      <c r="A42" s="28"/>
      <c r="B42" s="9" t="s">
        <v>68</v>
      </c>
      <c r="C42" s="104" t="s">
        <v>106</v>
      </c>
      <c r="D42" s="105">
        <v>0.4</v>
      </c>
      <c r="E42" s="104" t="s">
        <v>94</v>
      </c>
      <c r="F42" s="106">
        <v>195000</v>
      </c>
      <c r="G42" s="106">
        <f t="shared" si="1"/>
        <v>78000</v>
      </c>
    </row>
    <row r="43" spans="1:255" ht="12.75" customHeight="1" x14ac:dyDescent="0.25">
      <c r="A43" s="28"/>
      <c r="B43" s="9" t="s">
        <v>73</v>
      </c>
      <c r="C43" s="104" t="s">
        <v>106</v>
      </c>
      <c r="D43" s="105">
        <v>1.5</v>
      </c>
      <c r="E43" s="104" t="s">
        <v>86</v>
      </c>
      <c r="F43" s="106">
        <v>400000</v>
      </c>
      <c r="G43" s="106">
        <f t="shared" si="1"/>
        <v>600000</v>
      </c>
    </row>
    <row r="44" spans="1:255" ht="12.75" customHeight="1" x14ac:dyDescent="0.25">
      <c r="A44" s="28"/>
      <c r="B44" s="97" t="s">
        <v>25</v>
      </c>
      <c r="C44" s="99"/>
      <c r="D44" s="99"/>
      <c r="E44" s="99"/>
      <c r="F44" s="100"/>
      <c r="G44" s="101">
        <f>SUM(G37:G43)</f>
        <v>917850</v>
      </c>
    </row>
    <row r="45" spans="1:255" ht="12" customHeight="1" x14ac:dyDescent="0.25">
      <c r="A45" s="28"/>
      <c r="B45" s="43"/>
      <c r="C45" s="43"/>
      <c r="D45" s="43"/>
      <c r="E45" s="43"/>
      <c r="F45" s="50"/>
      <c r="G45" s="50"/>
    </row>
    <row r="46" spans="1:255" ht="12" customHeight="1" x14ac:dyDescent="0.25">
      <c r="A46" s="28"/>
      <c r="B46" s="95" t="s">
        <v>26</v>
      </c>
      <c r="C46" s="48"/>
      <c r="D46" s="48"/>
      <c r="E46" s="48"/>
      <c r="F46" s="49"/>
      <c r="G46" s="49"/>
    </row>
    <row r="47" spans="1:255" s="23" customFormat="1" ht="24" customHeight="1" x14ac:dyDescent="0.25">
      <c r="A47" s="29"/>
      <c r="B47" s="98" t="s">
        <v>27</v>
      </c>
      <c r="C47" s="98" t="s">
        <v>28</v>
      </c>
      <c r="D47" s="98" t="s">
        <v>29</v>
      </c>
      <c r="E47" s="98" t="s">
        <v>17</v>
      </c>
      <c r="F47" s="98" t="s">
        <v>18</v>
      </c>
      <c r="G47" s="98" t="s">
        <v>19</v>
      </c>
      <c r="H47" s="4"/>
      <c r="I47" s="4"/>
      <c r="J47" s="4"/>
      <c r="K47" s="24"/>
      <c r="L47" s="4"/>
      <c r="M47" s="4"/>
      <c r="N47" s="4"/>
      <c r="O47" s="4"/>
      <c r="P47" s="22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28"/>
      <c r="B48" s="18" t="s">
        <v>74</v>
      </c>
      <c r="C48" s="11" t="s">
        <v>63</v>
      </c>
      <c r="D48" s="11">
        <v>3000</v>
      </c>
      <c r="E48" s="11" t="s">
        <v>96</v>
      </c>
      <c r="F48" s="12">
        <v>200</v>
      </c>
      <c r="G48" s="19">
        <f>D48*F48</f>
        <v>600000</v>
      </c>
      <c r="K48" s="2"/>
    </row>
    <row r="49" spans="1:255" ht="12.75" customHeight="1" x14ac:dyDescent="0.25">
      <c r="A49" s="28"/>
      <c r="B49" s="14" t="s">
        <v>30</v>
      </c>
      <c r="C49" s="11"/>
      <c r="D49" s="11"/>
      <c r="E49" s="11"/>
      <c r="F49" s="102"/>
      <c r="G49" s="103"/>
      <c r="K49" s="2"/>
    </row>
    <row r="50" spans="1:255" ht="12.75" customHeight="1" x14ac:dyDescent="0.25">
      <c r="A50" s="28"/>
      <c r="B50" s="8" t="s">
        <v>57</v>
      </c>
      <c r="C50" s="11" t="s">
        <v>63</v>
      </c>
      <c r="D50" s="11">
        <v>350</v>
      </c>
      <c r="E50" s="11" t="s">
        <v>97</v>
      </c>
      <c r="F50" s="19">
        <v>1390</v>
      </c>
      <c r="G50" s="19">
        <f>D50*F50</f>
        <v>486500</v>
      </c>
      <c r="K50" s="2"/>
    </row>
    <row r="51" spans="1:255" ht="12.75" customHeight="1" x14ac:dyDescent="0.25">
      <c r="A51" s="28"/>
      <c r="B51" s="8" t="s">
        <v>75</v>
      </c>
      <c r="C51" s="11" t="s">
        <v>63</v>
      </c>
      <c r="D51" s="11">
        <v>300</v>
      </c>
      <c r="E51" s="11" t="s">
        <v>97</v>
      </c>
      <c r="F51" s="19">
        <v>1950</v>
      </c>
      <c r="G51" s="19">
        <f t="shared" ref="G51:G52" si="2">D51*F51</f>
        <v>585000</v>
      </c>
      <c r="K51" s="2"/>
    </row>
    <row r="52" spans="1:255" ht="12.75" customHeight="1" x14ac:dyDescent="0.25">
      <c r="A52" s="28"/>
      <c r="B52" s="13" t="s">
        <v>65</v>
      </c>
      <c r="C52" s="11" t="s">
        <v>63</v>
      </c>
      <c r="D52" s="11">
        <v>300</v>
      </c>
      <c r="E52" s="11" t="s">
        <v>97</v>
      </c>
      <c r="F52" s="19">
        <v>1560</v>
      </c>
      <c r="G52" s="19">
        <f t="shared" si="2"/>
        <v>468000</v>
      </c>
      <c r="K52" s="2"/>
    </row>
    <row r="53" spans="1:255" ht="12.75" customHeight="1" x14ac:dyDescent="0.25">
      <c r="A53" s="28"/>
      <c r="B53" s="14" t="s">
        <v>58</v>
      </c>
      <c r="C53" s="15"/>
      <c r="D53" s="21"/>
      <c r="E53" s="15"/>
      <c r="F53" s="16"/>
      <c r="G53" s="19"/>
    </row>
    <row r="54" spans="1:255" ht="12.75" customHeight="1" x14ac:dyDescent="0.25">
      <c r="A54" s="28"/>
      <c r="B54" s="8" t="s">
        <v>76</v>
      </c>
      <c r="C54" s="15" t="s">
        <v>63</v>
      </c>
      <c r="D54" s="21">
        <v>5</v>
      </c>
      <c r="E54" s="15" t="s">
        <v>87</v>
      </c>
      <c r="F54" s="16">
        <v>17000</v>
      </c>
      <c r="G54" s="20">
        <f>(D54*F54)</f>
        <v>85000</v>
      </c>
    </row>
    <row r="55" spans="1:255" ht="12.75" customHeight="1" x14ac:dyDescent="0.25">
      <c r="A55" s="28"/>
      <c r="B55" s="14" t="s">
        <v>31</v>
      </c>
      <c r="C55" s="15"/>
      <c r="D55" s="21"/>
      <c r="E55" s="15"/>
      <c r="F55" s="16"/>
      <c r="G55" s="20"/>
    </row>
    <row r="56" spans="1:255" ht="11.25" customHeight="1" x14ac:dyDescent="0.25">
      <c r="B56" s="8" t="s">
        <v>66</v>
      </c>
      <c r="C56" s="15" t="s">
        <v>88</v>
      </c>
      <c r="D56" s="21">
        <v>0.5</v>
      </c>
      <c r="E56" s="15" t="s">
        <v>87</v>
      </c>
      <c r="F56" s="16">
        <v>79000</v>
      </c>
      <c r="G56" s="20">
        <f t="shared" ref="G56:G57" si="3">(D56*F56)</f>
        <v>39500</v>
      </c>
    </row>
    <row r="57" spans="1:255" ht="11.25" customHeight="1" x14ac:dyDescent="0.25">
      <c r="B57" s="8" t="s">
        <v>77</v>
      </c>
      <c r="C57" s="15" t="s">
        <v>88</v>
      </c>
      <c r="D57" s="21">
        <v>9</v>
      </c>
      <c r="E57" s="15" t="s">
        <v>87</v>
      </c>
      <c r="F57" s="16">
        <v>11800</v>
      </c>
      <c r="G57" s="20">
        <f t="shared" si="3"/>
        <v>106200</v>
      </c>
    </row>
    <row r="58" spans="1:255" s="23" customFormat="1" ht="12.75" customHeight="1" x14ac:dyDescent="0.25">
      <c r="A58" s="29"/>
      <c r="B58" s="97" t="s">
        <v>104</v>
      </c>
      <c r="C58" s="99"/>
      <c r="D58" s="99"/>
      <c r="E58" s="99"/>
      <c r="F58" s="100"/>
      <c r="G58" s="101">
        <f>SUM(G48:G57)</f>
        <v>2370200</v>
      </c>
      <c r="H58" s="4"/>
      <c r="I58" s="4"/>
      <c r="J58" s="4"/>
      <c r="K58" s="4"/>
      <c r="L58" s="4"/>
      <c r="M58" s="4"/>
      <c r="N58" s="4"/>
      <c r="O58" s="4"/>
      <c r="P58" s="22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27" customFormat="1" ht="12.75" customHeight="1" x14ac:dyDescent="0.25">
      <c r="A59" s="32"/>
      <c r="B59" s="51"/>
      <c r="C59" s="52"/>
      <c r="D59" s="52"/>
      <c r="E59" s="52"/>
      <c r="F59" s="53"/>
      <c r="G59" s="54"/>
      <c r="H59" s="25"/>
      <c r="I59" s="25"/>
      <c r="J59" s="25"/>
      <c r="K59" s="25"/>
      <c r="L59" s="25"/>
      <c r="M59" s="25"/>
      <c r="N59" s="25"/>
      <c r="O59" s="25"/>
      <c r="P59" s="26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</row>
    <row r="60" spans="1:255" s="23" customFormat="1" ht="12" customHeight="1" x14ac:dyDescent="0.25">
      <c r="A60" s="29"/>
      <c r="B60" s="95" t="s">
        <v>32</v>
      </c>
      <c r="C60" s="48"/>
      <c r="D60" s="48"/>
      <c r="E60" s="48"/>
      <c r="F60" s="49"/>
      <c r="G60" s="49"/>
      <c r="H60" s="4"/>
      <c r="I60" s="4"/>
      <c r="J60" s="4"/>
      <c r="K60" s="4"/>
      <c r="L60" s="4"/>
      <c r="M60" s="4"/>
      <c r="N60" s="4"/>
      <c r="O60" s="4"/>
      <c r="P60" s="22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23" customFormat="1" ht="24" customHeight="1" x14ac:dyDescent="0.25">
      <c r="A61" s="29"/>
      <c r="B61" s="96" t="s">
        <v>33</v>
      </c>
      <c r="C61" s="98" t="s">
        <v>28</v>
      </c>
      <c r="D61" s="98" t="s">
        <v>29</v>
      </c>
      <c r="E61" s="96" t="s">
        <v>17</v>
      </c>
      <c r="F61" s="98" t="s">
        <v>18</v>
      </c>
      <c r="G61" s="96" t="s">
        <v>19</v>
      </c>
      <c r="H61" s="4"/>
      <c r="I61" s="4"/>
      <c r="J61" s="4"/>
      <c r="K61" s="4"/>
      <c r="L61" s="4"/>
      <c r="M61" s="4"/>
      <c r="N61" s="4"/>
      <c r="O61" s="4"/>
      <c r="P61" s="22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</row>
    <row r="62" spans="1:255" ht="12.75" customHeight="1" x14ac:dyDescent="0.25">
      <c r="A62" s="28"/>
      <c r="B62" s="9" t="s">
        <v>78</v>
      </c>
      <c r="C62" s="15" t="s">
        <v>61</v>
      </c>
      <c r="D62" s="16">
        <v>1400</v>
      </c>
      <c r="E62" s="15" t="s">
        <v>99</v>
      </c>
      <c r="F62" s="16">
        <v>125</v>
      </c>
      <c r="G62" s="16">
        <f>D62*F62</f>
        <v>175000</v>
      </c>
    </row>
    <row r="63" spans="1:255" ht="12.75" customHeight="1" x14ac:dyDescent="0.25">
      <c r="A63" s="28"/>
      <c r="B63" s="9" t="s">
        <v>79</v>
      </c>
      <c r="C63" s="15" t="s">
        <v>98</v>
      </c>
      <c r="D63" s="16">
        <v>1</v>
      </c>
      <c r="E63" s="15" t="s">
        <v>99</v>
      </c>
      <c r="F63" s="16">
        <v>3500</v>
      </c>
      <c r="G63" s="16">
        <f>D63*F63</f>
        <v>3500</v>
      </c>
    </row>
    <row r="64" spans="1:255" ht="12.75" customHeight="1" x14ac:dyDescent="0.25">
      <c r="A64" s="28"/>
      <c r="B64" s="9" t="s">
        <v>110</v>
      </c>
      <c r="C64" s="15" t="s">
        <v>61</v>
      </c>
      <c r="D64" s="16">
        <v>1</v>
      </c>
      <c r="E64" s="15" t="s">
        <v>100</v>
      </c>
      <c r="F64" s="16">
        <v>40000</v>
      </c>
      <c r="G64" s="16">
        <f>D64*F64</f>
        <v>40000</v>
      </c>
    </row>
    <row r="65" spans="1:255" s="23" customFormat="1" ht="13.5" customHeight="1" x14ac:dyDescent="0.25">
      <c r="A65" s="29"/>
      <c r="B65" s="97" t="s">
        <v>34</v>
      </c>
      <c r="C65" s="99"/>
      <c r="D65" s="99"/>
      <c r="E65" s="99"/>
      <c r="F65" s="100"/>
      <c r="G65" s="101">
        <f>SUM(G62:G63)</f>
        <v>178500</v>
      </c>
      <c r="H65" s="4"/>
      <c r="I65" s="4"/>
      <c r="J65" s="4"/>
      <c r="K65" s="4"/>
      <c r="L65" s="4"/>
      <c r="M65" s="4"/>
      <c r="N65" s="4"/>
      <c r="O65" s="4"/>
      <c r="P65" s="22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</row>
    <row r="66" spans="1:255" ht="12" customHeight="1" x14ac:dyDescent="0.25">
      <c r="A66" s="28"/>
      <c r="B66" s="30"/>
      <c r="C66" s="30"/>
      <c r="D66" s="30"/>
      <c r="E66" s="30"/>
      <c r="F66" s="47"/>
      <c r="G66" s="47"/>
    </row>
    <row r="67" spans="1:255" ht="12" customHeight="1" x14ac:dyDescent="0.25">
      <c r="A67" s="28"/>
      <c r="B67" s="85" t="s">
        <v>35</v>
      </c>
      <c r="C67" s="86"/>
      <c r="D67" s="86"/>
      <c r="E67" s="86"/>
      <c r="F67" s="86"/>
      <c r="G67" s="87">
        <f>G28+G33+G44+G58+G65</f>
        <v>5056550</v>
      </c>
    </row>
    <row r="68" spans="1:255" ht="12" customHeight="1" x14ac:dyDescent="0.25">
      <c r="A68" s="28"/>
      <c r="B68" s="88" t="s">
        <v>36</v>
      </c>
      <c r="C68" s="46"/>
      <c r="D68" s="46"/>
      <c r="E68" s="46"/>
      <c r="F68" s="46"/>
      <c r="G68" s="89">
        <f>G67*0.05</f>
        <v>252827.5</v>
      </c>
    </row>
    <row r="69" spans="1:255" ht="12" customHeight="1" x14ac:dyDescent="0.25">
      <c r="A69" s="28"/>
      <c r="B69" s="90" t="s">
        <v>37</v>
      </c>
      <c r="C69" s="55"/>
      <c r="D69" s="55"/>
      <c r="E69" s="55"/>
      <c r="F69" s="55"/>
      <c r="G69" s="91">
        <f>G68+G67</f>
        <v>5309377.5</v>
      </c>
    </row>
    <row r="70" spans="1:255" ht="12" customHeight="1" x14ac:dyDescent="0.25">
      <c r="A70" s="28"/>
      <c r="B70" s="88" t="s">
        <v>38</v>
      </c>
      <c r="C70" s="46"/>
      <c r="D70" s="46"/>
      <c r="E70" s="46"/>
      <c r="F70" s="46"/>
      <c r="G70" s="89">
        <f>G12</f>
        <v>5600000</v>
      </c>
    </row>
    <row r="71" spans="1:255" ht="12" customHeight="1" x14ac:dyDescent="0.25">
      <c r="A71" s="28"/>
      <c r="B71" s="92" t="s">
        <v>39</v>
      </c>
      <c r="C71" s="93"/>
      <c r="D71" s="93"/>
      <c r="E71" s="93"/>
      <c r="F71" s="93"/>
      <c r="G71" s="94">
        <f>G70-G69</f>
        <v>290622.5</v>
      </c>
    </row>
    <row r="72" spans="1:255" ht="12" customHeight="1" x14ac:dyDescent="0.25">
      <c r="A72" s="28"/>
      <c r="B72" s="56" t="s">
        <v>102</v>
      </c>
      <c r="C72" s="57"/>
      <c r="D72" s="57"/>
      <c r="E72" s="57"/>
      <c r="F72" s="36"/>
      <c r="G72" s="37"/>
    </row>
    <row r="73" spans="1:255" ht="12.75" customHeight="1" thickBot="1" x14ac:dyDescent="0.3">
      <c r="A73" s="28"/>
      <c r="B73" s="58"/>
      <c r="C73" s="57"/>
      <c r="D73" s="57"/>
      <c r="E73" s="57"/>
      <c r="F73" s="36"/>
      <c r="G73" s="37"/>
    </row>
    <row r="74" spans="1:255" ht="12" customHeight="1" x14ac:dyDescent="0.25">
      <c r="A74" s="28"/>
      <c r="B74" s="63" t="s">
        <v>103</v>
      </c>
      <c r="C74" s="64"/>
      <c r="D74" s="64"/>
      <c r="E74" s="64"/>
      <c r="F74" s="65"/>
      <c r="G74" s="37"/>
    </row>
    <row r="75" spans="1:255" ht="12" customHeight="1" x14ac:dyDescent="0.25">
      <c r="A75" s="28"/>
      <c r="B75" s="66" t="s">
        <v>40</v>
      </c>
      <c r="C75" s="59"/>
      <c r="D75" s="59"/>
      <c r="E75" s="59"/>
      <c r="F75" s="67"/>
      <c r="G75" s="37"/>
    </row>
    <row r="76" spans="1:255" ht="12" customHeight="1" x14ac:dyDescent="0.25">
      <c r="A76" s="28"/>
      <c r="B76" s="66" t="s">
        <v>41</v>
      </c>
      <c r="C76" s="59"/>
      <c r="D76" s="59"/>
      <c r="E76" s="59"/>
      <c r="F76" s="67"/>
      <c r="G76" s="37"/>
    </row>
    <row r="77" spans="1:255" ht="12" customHeight="1" x14ac:dyDescent="0.25">
      <c r="A77" s="28"/>
      <c r="B77" s="66" t="s">
        <v>42</v>
      </c>
      <c r="C77" s="59"/>
      <c r="D77" s="59"/>
      <c r="E77" s="59"/>
      <c r="F77" s="67"/>
      <c r="G77" s="37"/>
    </row>
    <row r="78" spans="1:255" ht="12" customHeight="1" x14ac:dyDescent="0.25">
      <c r="A78" s="28"/>
      <c r="B78" s="66" t="s">
        <v>43</v>
      </c>
      <c r="C78" s="59"/>
      <c r="D78" s="59"/>
      <c r="E78" s="59"/>
      <c r="F78" s="67"/>
      <c r="G78" s="37"/>
    </row>
    <row r="79" spans="1:255" ht="12" customHeight="1" x14ac:dyDescent="0.25">
      <c r="A79" s="28"/>
      <c r="B79" s="66" t="s">
        <v>44</v>
      </c>
      <c r="C79" s="59"/>
      <c r="D79" s="59"/>
      <c r="E79" s="59"/>
      <c r="F79" s="67"/>
      <c r="G79" s="37"/>
    </row>
    <row r="80" spans="1:255" ht="12.75" customHeight="1" thickBot="1" x14ac:dyDescent="0.3">
      <c r="A80" s="28"/>
      <c r="B80" s="68" t="s">
        <v>45</v>
      </c>
      <c r="C80" s="69"/>
      <c r="D80" s="69"/>
      <c r="E80" s="69"/>
      <c r="F80" s="70"/>
      <c r="G80" s="37"/>
    </row>
    <row r="81" spans="1:7" ht="12.75" customHeight="1" x14ac:dyDescent="0.25">
      <c r="A81" s="28"/>
      <c r="B81" s="58"/>
      <c r="C81" s="59"/>
      <c r="D81" s="59"/>
      <c r="E81" s="59"/>
      <c r="F81" s="31"/>
      <c r="G81" s="37"/>
    </row>
    <row r="82" spans="1:7" ht="15" customHeight="1" x14ac:dyDescent="0.25">
      <c r="A82" s="28"/>
      <c r="B82" s="118" t="s">
        <v>46</v>
      </c>
      <c r="C82" s="119"/>
      <c r="D82" s="71"/>
      <c r="E82" s="60"/>
      <c r="F82" s="38"/>
      <c r="G82" s="37"/>
    </row>
    <row r="83" spans="1:7" ht="12" customHeight="1" x14ac:dyDescent="0.25">
      <c r="A83" s="28"/>
      <c r="B83" s="72" t="s">
        <v>33</v>
      </c>
      <c r="C83" s="72" t="s">
        <v>47</v>
      </c>
      <c r="D83" s="73" t="s">
        <v>48</v>
      </c>
      <c r="E83" s="60"/>
      <c r="F83" s="38"/>
      <c r="G83" s="37"/>
    </row>
    <row r="84" spans="1:7" ht="12" customHeight="1" x14ac:dyDescent="0.25">
      <c r="A84" s="28"/>
      <c r="B84" s="74" t="s">
        <v>49</v>
      </c>
      <c r="C84" s="75">
        <f>G28</f>
        <v>1590000</v>
      </c>
      <c r="D84" s="76">
        <f>(C84/C90)</f>
        <v>0.29947013562324398</v>
      </c>
      <c r="E84" s="60"/>
      <c r="F84" s="38"/>
      <c r="G84" s="37"/>
    </row>
    <row r="85" spans="1:7" ht="12" customHeight="1" x14ac:dyDescent="0.25">
      <c r="A85" s="28"/>
      <c r="B85" s="74" t="s">
        <v>50</v>
      </c>
      <c r="C85" s="77">
        <v>0</v>
      </c>
      <c r="D85" s="76">
        <v>0</v>
      </c>
      <c r="E85" s="60"/>
      <c r="F85" s="38"/>
      <c r="G85" s="37"/>
    </row>
    <row r="86" spans="1:7" ht="12" customHeight="1" x14ac:dyDescent="0.25">
      <c r="A86" s="28"/>
      <c r="B86" s="74" t="s">
        <v>51</v>
      </c>
      <c r="C86" s="78">
        <f>G44</f>
        <v>917850</v>
      </c>
      <c r="D86" s="76">
        <f>(C86/C90)</f>
        <v>0.17287337357345564</v>
      </c>
      <c r="E86" s="60"/>
      <c r="F86" s="38"/>
      <c r="G86" s="37"/>
    </row>
    <row r="87" spans="1:7" ht="12" customHeight="1" x14ac:dyDescent="0.25">
      <c r="A87" s="28"/>
      <c r="B87" s="74" t="s">
        <v>27</v>
      </c>
      <c r="C87" s="78">
        <f>G58</f>
        <v>2370200</v>
      </c>
      <c r="D87" s="76">
        <f>(C87/C90)</f>
        <v>0.44641768267560555</v>
      </c>
      <c r="E87" s="60"/>
      <c r="F87" s="38"/>
      <c r="G87" s="37"/>
    </row>
    <row r="88" spans="1:7" ht="12" customHeight="1" x14ac:dyDescent="0.25">
      <c r="A88" s="28"/>
      <c r="B88" s="74" t="s">
        <v>52</v>
      </c>
      <c r="C88" s="79">
        <f>G65</f>
        <v>178500</v>
      </c>
      <c r="D88" s="76">
        <f>(C88/C90)</f>
        <v>3.3619760508647199E-2</v>
      </c>
      <c r="E88" s="61"/>
      <c r="F88" s="39"/>
      <c r="G88" s="37"/>
    </row>
    <row r="89" spans="1:7" ht="12" customHeight="1" x14ac:dyDescent="0.25">
      <c r="A89" s="28"/>
      <c r="B89" s="74" t="s">
        <v>53</v>
      </c>
      <c r="C89" s="79">
        <f>G68</f>
        <v>252827.5</v>
      </c>
      <c r="D89" s="76">
        <f>(C89/C90)</f>
        <v>4.7619047619047616E-2</v>
      </c>
      <c r="E89" s="61"/>
      <c r="F89" s="39"/>
      <c r="G89" s="37"/>
    </row>
    <row r="90" spans="1:7" ht="12.75" customHeight="1" x14ac:dyDescent="0.25">
      <c r="A90" s="28"/>
      <c r="B90" s="72" t="s">
        <v>54</v>
      </c>
      <c r="C90" s="80">
        <f>SUM(C84:C89)</f>
        <v>5309377.5</v>
      </c>
      <c r="D90" s="81">
        <f>SUM(D84:D89)</f>
        <v>1</v>
      </c>
      <c r="E90" s="61"/>
      <c r="F90" s="39"/>
      <c r="G90" s="37"/>
    </row>
    <row r="91" spans="1:7" ht="12" customHeight="1" x14ac:dyDescent="0.25">
      <c r="A91" s="28"/>
      <c r="B91" s="58"/>
      <c r="C91" s="57"/>
      <c r="D91" s="57"/>
      <c r="E91" s="57"/>
      <c r="F91" s="36"/>
      <c r="G91" s="37"/>
    </row>
    <row r="92" spans="1:7" ht="12.75" customHeight="1" x14ac:dyDescent="0.25">
      <c r="A92" s="28"/>
      <c r="B92" s="57"/>
      <c r="C92" s="57"/>
      <c r="D92" s="57"/>
      <c r="E92" s="57"/>
      <c r="F92" s="36"/>
      <c r="G92" s="37"/>
    </row>
    <row r="93" spans="1:7" ht="12" customHeight="1" x14ac:dyDescent="0.25">
      <c r="A93" s="28"/>
      <c r="B93" s="82"/>
      <c r="C93" s="83" t="s">
        <v>89</v>
      </c>
      <c r="D93" s="82"/>
      <c r="E93" s="82"/>
      <c r="F93" s="39"/>
      <c r="G93" s="37"/>
    </row>
    <row r="94" spans="1:7" ht="12" customHeight="1" x14ac:dyDescent="0.25">
      <c r="A94" s="28"/>
      <c r="B94" s="72" t="s">
        <v>90</v>
      </c>
      <c r="C94" s="84">
        <v>1200</v>
      </c>
      <c r="D94" s="84">
        <v>1400</v>
      </c>
      <c r="E94" s="84">
        <v>1600</v>
      </c>
      <c r="F94" s="40"/>
      <c r="G94" s="41"/>
    </row>
    <row r="95" spans="1:7" ht="12.75" customHeight="1" x14ac:dyDescent="0.25">
      <c r="A95" s="28"/>
      <c r="B95" s="72" t="s">
        <v>91</v>
      </c>
      <c r="C95" s="84">
        <f>G69/C94</f>
        <v>4424.4812499999998</v>
      </c>
      <c r="D95" s="84">
        <f>(G69/D94)</f>
        <v>3792.4124999999999</v>
      </c>
      <c r="E95" s="84">
        <f>(G69/1300)</f>
        <v>4084.1365384615383</v>
      </c>
      <c r="F95" s="40"/>
      <c r="G95" s="41"/>
    </row>
    <row r="96" spans="1:7" ht="15.6" customHeight="1" x14ac:dyDescent="0.25">
      <c r="A96" s="28"/>
      <c r="B96" s="56" t="s">
        <v>55</v>
      </c>
      <c r="C96" s="59"/>
      <c r="D96" s="59"/>
      <c r="E96" s="59"/>
      <c r="F96" s="31"/>
      <c r="G96" s="31"/>
    </row>
    <row r="97" spans="2:7" ht="11.25" customHeight="1" x14ac:dyDescent="0.25">
      <c r="B97" s="62"/>
      <c r="C97" s="62"/>
      <c r="D97" s="62"/>
      <c r="E97" s="62"/>
      <c r="F97" s="17"/>
      <c r="G97" s="17"/>
    </row>
    <row r="98" spans="2:7" ht="11.25" customHeight="1" x14ac:dyDescent="0.25">
      <c r="B98" s="62"/>
      <c r="C98" s="62"/>
      <c r="D98" s="62"/>
      <c r="E98" s="62"/>
      <c r="F98" s="17"/>
      <c r="G98" s="17"/>
    </row>
    <row r="99" spans="2:7" ht="11.25" customHeight="1" x14ac:dyDescent="0.25">
      <c r="B99" s="42"/>
      <c r="C99" s="42"/>
      <c r="D99" s="42"/>
      <c r="E99" s="42"/>
      <c r="F99" s="42"/>
      <c r="G99" s="42"/>
    </row>
    <row r="100" spans="2:7" ht="11.25" customHeight="1" x14ac:dyDescent="0.25">
      <c r="B100" s="42"/>
      <c r="C100" s="42"/>
      <c r="D100" s="42"/>
      <c r="E100" s="42"/>
      <c r="F100" s="42"/>
      <c r="G100" s="42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2022-07-26T15:37:32Z</dcterms:modified>
</cp:coreProperties>
</file>