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495" windowWidth="28800" windowHeight="17505"/>
  </bookViews>
  <sheets>
    <sheet name="Papa tempranera" sheetId="1" r:id="rId1"/>
  </sheets>
  <definedNames>
    <definedName name="_xlnm.Print_Area" localSheetId="0">'Papa tempranera'!$A$1:$G$104</definedName>
  </definedNames>
  <calcPr calcId="152511"/>
</workbook>
</file>

<file path=xl/calcChain.xml><?xml version="1.0" encoding="utf-8"?>
<calcChain xmlns="http://schemas.openxmlformats.org/spreadsheetml/2006/main">
  <c r="G77" i="1" l="1"/>
  <c r="G72" i="1"/>
  <c r="G68" i="1"/>
  <c r="G69" i="1"/>
  <c r="G44" i="1"/>
  <c r="G63" i="1"/>
  <c r="G51" i="1"/>
  <c r="G70" i="1" l="1"/>
  <c r="G71" i="1"/>
  <c r="G12" i="1" l="1"/>
  <c r="G58" i="1"/>
  <c r="G42" i="1" l="1"/>
  <c r="C93" i="1" l="1"/>
  <c r="G57" i="1" l="1"/>
  <c r="C96" i="1"/>
  <c r="G61" i="1" l="1"/>
  <c r="G60" i="1" l="1"/>
  <c r="G34" i="1" l="1"/>
  <c r="G35" i="1"/>
  <c r="G36" i="1"/>
  <c r="G37" i="1"/>
  <c r="G38" i="1"/>
  <c r="G39" i="1"/>
  <c r="G40" i="1"/>
  <c r="G41" i="1"/>
  <c r="G43" i="1"/>
  <c r="G22" i="1"/>
  <c r="G23" i="1"/>
  <c r="G49" i="1" l="1"/>
  <c r="G64" i="1" s="1"/>
  <c r="G74" i="1" s="1"/>
  <c r="G56" i="1" l="1"/>
  <c r="G54" i="1"/>
  <c r="G52" i="1"/>
  <c r="G33" i="1"/>
  <c r="G21" i="1"/>
  <c r="C95" i="1" l="1"/>
  <c r="G24" i="1"/>
  <c r="C92" i="1" s="1"/>
  <c r="G75" i="1" l="1"/>
  <c r="C94" i="1"/>
  <c r="G76" i="1" l="1"/>
  <c r="C103" i="1" s="1"/>
  <c r="C97" i="1"/>
  <c r="C98" i="1" s="1"/>
  <c r="D94" i="1" s="1"/>
  <c r="G78" i="1" l="1"/>
  <c r="E103" i="1"/>
  <c r="D103" i="1"/>
  <c r="D92" i="1"/>
  <c r="D96" i="1"/>
  <c r="D95" i="1"/>
  <c r="D97" i="1"/>
  <c r="D98" i="1" l="1"/>
</calcChain>
</file>

<file path=xl/sharedStrings.xml><?xml version="1.0" encoding="utf-8"?>
<sst xmlns="http://schemas.openxmlformats.org/spreadsheetml/2006/main" count="194" uniqueCount="140">
  <si>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</si>
  <si>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</si>
  <si>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</si>
  <si>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</si>
  <si>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</si>
  <si>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</si>
  <si>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</si>
  <si>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</si>
  <si>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</si>
  <si>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</si>
  <si>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</si>
  <si>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</si>
  <si>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</si>
  <si>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</si>
  <si>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</si>
  <si>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</si>
  <si>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</si>
  <si>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</si>
  <si>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</si>
  <si>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</si>
  <si>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</si>
  <si>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</si>
  <si>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</si>
  <si>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</si>
  <si>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</si>
  <si>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</si>
  <si>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</si>
  <si>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</si>
  <si>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</si>
  <si>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</si>
  <si>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</si>
  <si>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</si>
  <si>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Agosto-Septiembre</t>
  </si>
  <si>
    <t>Aplicación Herb.Post Emergencia</t>
  </si>
  <si>
    <t>Octubre-Noviembre</t>
  </si>
  <si>
    <t>Acarreo Insumos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</si>
  <si>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</si>
  <si>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</si>
  <si>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</si>
  <si>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</si>
  <si>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</si>
  <si>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</si>
  <si>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</si>
  <si>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</si>
  <si>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</si>
  <si>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</si>
  <si>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</si>
  <si>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</si>
  <si>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</si>
  <si>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</si>
  <si>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</si>
  <si>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</si>
  <si>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</si>
  <si>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</si>
  <si>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</si>
  <si>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</si>
  <si>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</si>
  <si>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</si>
  <si>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</si>
  <si>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</si>
  <si>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</si>
  <si>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</si>
  <si>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</si>
  <si>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</si>
  <si>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</si>
  <si>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</si>
  <si>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</si>
  <si>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</si>
  <si>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</si>
  <si>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</si>
  <si>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</si>
  <si>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</si>
  <si>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</si>
  <si>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</si>
  <si>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Mercado Interno</t>
  </si>
  <si>
    <t>Doñihue</t>
  </si>
  <si>
    <t>Julio-Sept</t>
  </si>
  <si>
    <t>Riegos( 4 )</t>
  </si>
  <si>
    <t>Arado Cincel</t>
  </si>
  <si>
    <t>Siembra  a maquina</t>
  </si>
  <si>
    <t>Recoger y ensacar</t>
  </si>
  <si>
    <t>Aplicación  fungicidas  e insecticidas ( 2 aplicac )</t>
  </si>
  <si>
    <t>Octubre a Diciembre</t>
  </si>
  <si>
    <t>Julio a -Septiembre</t>
  </si>
  <si>
    <t>Julio a Septiembre</t>
  </si>
  <si>
    <t>Sencor</t>
  </si>
  <si>
    <t>Moxan</t>
  </si>
  <si>
    <t>Mezcla papas</t>
  </si>
  <si>
    <t>FUNGICIDAS</t>
  </si>
  <si>
    <t>Sacos</t>
  </si>
  <si>
    <t>Noviembre a Diciembre</t>
  </si>
  <si>
    <t xml:space="preserve"> </t>
  </si>
  <si>
    <t>Septiembr a  Diciembre</t>
  </si>
  <si>
    <t>Noviembre a Diciembr</t>
  </si>
  <si>
    <t>Julio a septiembre</t>
  </si>
  <si>
    <t>Rendimiento (Ton/hà)</t>
  </si>
  <si>
    <t>Costo unitario ($/Ton) (*)</t>
  </si>
  <si>
    <t xml:space="preserve">Rastraje </t>
  </si>
  <si>
    <t>Urea</t>
  </si>
  <si>
    <t>Septiembre a-Noviembre</t>
  </si>
  <si>
    <t>Agosto a Octubre</t>
  </si>
  <si>
    <t>Septiembr a-Noviembre</t>
  </si>
  <si>
    <t xml:space="preserve">karate zeon </t>
  </si>
  <si>
    <t>lt</t>
  </si>
  <si>
    <t>Septiembre - Noviembre</t>
  </si>
  <si>
    <t>engeo</t>
  </si>
  <si>
    <t>Aminoterra</t>
  </si>
  <si>
    <t>septiembre-octubre</t>
  </si>
  <si>
    <t>Flete</t>
  </si>
  <si>
    <t>c/u</t>
  </si>
  <si>
    <t>Diciembre</t>
  </si>
  <si>
    <t>Cosecha mecanizada</t>
  </si>
  <si>
    <t>Polyben 50 WP</t>
  </si>
  <si>
    <t>Agosto</t>
  </si>
  <si>
    <t>ASTERIX-PUCARA-ROSARA</t>
  </si>
  <si>
    <t>RENDIMIENTO (sacos/Há.)</t>
  </si>
  <si>
    <t>7. Saco de 25 kg</t>
  </si>
  <si>
    <t>Septiembre</t>
  </si>
  <si>
    <t>Noviembre</t>
  </si>
  <si>
    <t>Julio</t>
  </si>
  <si>
    <t>PAPA TEMPRANA</t>
  </si>
  <si>
    <t>Derecho a feria</t>
  </si>
  <si>
    <t>ESCENARIOS COSTO UNITARIO  ($/saco)</t>
  </si>
  <si>
    <t>Gramoxone</t>
  </si>
  <si>
    <t>aplicación desecantes</t>
  </si>
  <si>
    <t>PRECIO ESPERADO ($/saco)</t>
  </si>
  <si>
    <t>3.  Precio de insumos puesto predio</t>
  </si>
  <si>
    <t xml:space="preserve">Giberplus </t>
  </si>
  <si>
    <t>Lt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</si>
  <si>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</si>
  <si>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</si>
  <si>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Diciembre</t>
  </si>
  <si>
    <t>Noviembre-Diciembre</t>
  </si>
  <si>
    <t>Noviembre -Diciembre</t>
  </si>
  <si>
    <t xml:space="preserve">Septiembre </t>
  </si>
  <si>
    <t>2.  Precio esperado ponderado $10335 corresponde a producto transado en ferias Mayoristas (ODEPA 2022)</t>
  </si>
  <si>
    <t xml:space="preserve">Dic  </t>
  </si>
  <si>
    <t xml:space="preserve">Dic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</si>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</sst>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21"/>
    <xf numFmtId="164" fontId="4" fillId="0" borderId="21" applyFont="0" applyFill="0" applyBorder="0" applyAlignment="0" applyProtection="0"/>
  </cellStyleXfs>
  <cellXfs count="151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3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/>
    <xf numFmtId="49" fontId="1" fillId="2" borderId="62" xfId="0" applyNumberFormat="1" applyFont="1" applyFill="1" applyBorder="1" applyAlignment="1">
      <alignment wrapText="1"/>
    </xf>
    <xf numFmtId="49" fontId="1" fillId="2" borderId="62" xfId="0" applyNumberFormat="1" applyFont="1" applyFill="1" applyBorder="1" applyAlignment="1">
      <alignment horizontal="center" wrapText="1"/>
    </xf>
    <xf numFmtId="0" fontId="1" fillId="2" borderId="62" xfId="0" applyNumberFormat="1" applyFont="1" applyFill="1" applyBorder="1" applyAlignment="1">
      <alignment wrapText="1"/>
    </xf>
    <xf numFmtId="3" fontId="1" fillId="2" borderId="62" xfId="0" applyNumberFormat="1" applyFont="1" applyFill="1" applyBorder="1" applyAlignment="1">
      <alignment horizontal="right" wrapText="1"/>
    </xf>
    <xf numFmtId="49" fontId="1" fillId="2" borderId="62" xfId="0" applyNumberFormat="1" applyFont="1" applyFill="1" applyBorder="1" applyAlignment="1"/>
    <xf numFmtId="49" fontId="1" fillId="2" borderId="62" xfId="0" applyNumberFormat="1" applyFont="1" applyFill="1" applyBorder="1" applyAlignment="1">
      <alignment horizontal="center"/>
    </xf>
    <xf numFmtId="0" fontId="1" fillId="2" borderId="62" xfId="0" applyNumberFormat="1" applyFont="1" applyFill="1" applyBorder="1" applyAlignment="1"/>
    <xf numFmtId="3" fontId="1" fillId="2" borderId="62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/>
    <xf numFmtId="0" fontId="1" fillId="0" borderId="21" xfId="0" applyNumberFormat="1" applyFont="1" applyBorder="1" applyAlignment="1"/>
    <xf numFmtId="0" fontId="1" fillId="2" borderId="23" xfId="0" applyFont="1" applyFill="1" applyBorder="1" applyAlignment="1"/>
    <xf numFmtId="49" fontId="2" fillId="3" borderId="55" xfId="0" applyNumberFormat="1" applyFont="1" applyFill="1" applyBorder="1" applyAlignment="1">
      <alignment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3" fontId="2" fillId="3" borderId="5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0" fontId="1" fillId="2" borderId="56" xfId="0" applyFont="1" applyFill="1" applyBorder="1" applyAlignment="1"/>
    <xf numFmtId="49" fontId="2" fillId="3" borderId="58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3" fontId="2" fillId="3" borderId="60" xfId="0" applyNumberFormat="1" applyFont="1" applyFill="1" applyBorder="1" applyAlignment="1">
      <alignment vertical="center"/>
    </xf>
    <xf numFmtId="0" fontId="1" fillId="2" borderId="57" xfId="0" applyFont="1" applyFill="1" applyBorder="1" applyAlignment="1"/>
    <xf numFmtId="3" fontId="1" fillId="2" borderId="57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5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1" xfId="0" applyFont="1" applyFill="1" applyBorder="1" applyAlignment="1"/>
    <xf numFmtId="49" fontId="3" fillId="8" borderId="32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166" fontId="3" fillId="8" borderId="37" xfId="0" applyNumberFormat="1" applyFont="1" applyFill="1" applyBorder="1" applyAlignment="1">
      <alignment vertical="center"/>
    </xf>
    <xf numFmtId="9" fontId="3" fillId="8" borderId="38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6" fillId="9" borderId="20" xfId="0" applyFont="1" applyFill="1" applyBorder="1" applyAlignment="1">
      <alignment vertical="center"/>
    </xf>
    <xf numFmtId="49" fontId="9" fillId="9" borderId="21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50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49" fontId="3" fillId="8" borderId="51" xfId="0" applyNumberFormat="1" applyFont="1" applyFill="1" applyBorder="1" applyAlignment="1">
      <alignment vertical="center"/>
    </xf>
    <xf numFmtId="0" fontId="3" fillId="8" borderId="52" xfId="0" applyNumberFormat="1" applyFont="1" applyFill="1" applyBorder="1" applyAlignment="1">
      <alignment vertical="center"/>
    </xf>
    <xf numFmtId="0" fontId="3" fillId="8" borderId="53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166" fontId="3" fillId="8" borderId="38" xfId="0" applyNumberFormat="1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165" fontId="10" fillId="6" borderId="31" xfId="0" applyNumberFormat="1" applyFont="1" applyFill="1" applyBorder="1" applyAlignment="1">
      <alignment vertical="center"/>
    </xf>
    <xf numFmtId="49" fontId="9" fillId="9" borderId="39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297015</xdr:colOff>
      <xdr:row>0</xdr:row>
      <xdr:rowOff>0</xdr:rowOff>
    </xdr:from>
    <xdr:to>
      <xdr:col>7</xdr:col>
      <xdr:colOff>61451</xdr:colOff>
      <xdr:row>7</xdr:row>
      <xdr:rowOff>92178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534355" cy="145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zoomScale="110" zoomScaleNormal="11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42" customWidth="1"/>
    <col min="2" max="2" width="30.42578125" style="42" customWidth="1"/>
    <col min="3" max="3" width="19.42578125" style="42" customWidth="1"/>
    <col min="4" max="4" width="9.42578125" style="42" customWidth="1"/>
    <col min="5" max="5" width="14.42578125" style="42" customWidth="1"/>
    <col min="6" max="6" width="11" style="42" customWidth="1"/>
    <col min="7" max="7" width="12.42578125" style="42" customWidth="1"/>
    <col min="8" max="255" width="10.85546875" style="42" customWidth="1"/>
    <col min="256" max="16384" width="10.85546875" style="43"/>
  </cols>
  <sheetData>
    <row r="1" spans="1:9" ht="15" customHeight="1" x14ac:dyDescent="0.25">
      <c r="A1" s="41"/>
      <c r="B1" s="41"/>
      <c r="C1" s="41"/>
      <c r="D1" s="41"/>
      <c r="E1" s="41"/>
      <c r="F1" s="41"/>
      <c r="G1" s="41"/>
    </row>
    <row r="2" spans="1:9" ht="15" customHeight="1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A3" s="41"/>
      <c r="B3" s="41"/>
      <c r="C3" s="41"/>
      <c r="D3" s="41"/>
      <c r="E3" s="41"/>
      <c r="F3" s="41"/>
      <c r="G3" s="41"/>
    </row>
    <row r="4" spans="1:9" ht="15" customHeight="1" x14ac:dyDescent="0.25">
      <c r="A4" s="41"/>
      <c r="B4" s="41"/>
      <c r="C4" s="41"/>
      <c r="D4" s="41"/>
      <c r="E4" s="41"/>
      <c r="F4" s="41"/>
      <c r="G4" s="41"/>
    </row>
    <row r="5" spans="1:9" ht="15" customHeight="1" x14ac:dyDescent="0.25">
      <c r="A5" s="41"/>
      <c r="B5" s="41"/>
      <c r="C5" s="41"/>
      <c r="D5" s="41"/>
      <c r="E5" s="41"/>
      <c r="F5" s="41"/>
      <c r="G5" s="41"/>
    </row>
    <row r="6" spans="1:9" ht="15" customHeight="1" x14ac:dyDescent="0.25">
      <c r="A6" s="41"/>
      <c r="B6" s="41"/>
      <c r="C6" s="41"/>
      <c r="D6" s="41"/>
      <c r="E6" s="41"/>
      <c r="F6" s="41"/>
      <c r="G6" s="41"/>
    </row>
    <row r="7" spans="1:9" ht="15" customHeight="1" x14ac:dyDescent="0.25">
      <c r="A7" s="41"/>
      <c r="B7" s="41"/>
      <c r="C7" s="41"/>
      <c r="D7" s="41"/>
      <c r="E7" s="41"/>
      <c r="F7" s="41"/>
      <c r="G7" s="41"/>
    </row>
    <row r="8" spans="1:9" ht="15" customHeight="1" x14ac:dyDescent="0.25">
      <c r="A8" s="41"/>
      <c r="B8" s="44"/>
      <c r="C8" s="45"/>
      <c r="D8" s="41"/>
      <c r="E8" s="45"/>
      <c r="F8" s="45"/>
      <c r="G8" s="45"/>
    </row>
    <row r="9" spans="1:9" ht="12" customHeight="1" x14ac:dyDescent="0.25">
      <c r="A9" s="46"/>
      <c r="B9" s="47" t="s">
        <v>0</v>
      </c>
      <c r="C9" s="3" t="s">
        <v>120</v>
      </c>
      <c r="D9" s="48"/>
      <c r="E9" s="145" t="s">
        <v>115</v>
      </c>
      <c r="F9" s="146"/>
      <c r="G9" s="21">
        <v>900</v>
      </c>
      <c r="H9" s="42" t="s">
        <v>91</v>
      </c>
    </row>
    <row r="10" spans="1:9" ht="27.75" customHeight="1" x14ac:dyDescent="0.25">
      <c r="A10" s="46"/>
      <c r="B10" s="1" t="s">
        <v>1</v>
      </c>
      <c r="C10" s="2" t="s">
        <v>114</v>
      </c>
      <c r="D10" s="48"/>
      <c r="E10" s="143" t="s">
        <v>2</v>
      </c>
      <c r="F10" s="144"/>
      <c r="G10" s="3" t="s">
        <v>137</v>
      </c>
    </row>
    <row r="11" spans="1:9" ht="22.5" customHeight="1" x14ac:dyDescent="0.25">
      <c r="A11" s="46"/>
      <c r="B11" s="1" t="s">
        <v>3</v>
      </c>
      <c r="C11" s="3" t="s">
        <v>4</v>
      </c>
      <c r="D11" s="48"/>
      <c r="E11" s="143" t="s">
        <v>125</v>
      </c>
      <c r="F11" s="144"/>
      <c r="G11" s="21">
        <v>10335</v>
      </c>
      <c r="I11" s="42" t="s">
        <v>91</v>
      </c>
    </row>
    <row r="12" spans="1:9" ht="25.5" customHeight="1" x14ac:dyDescent="0.25">
      <c r="A12" s="46"/>
      <c r="B12" s="1" t="s">
        <v>5</v>
      </c>
      <c r="C12" s="4" t="s">
        <v>6</v>
      </c>
      <c r="D12" s="48"/>
      <c r="E12" s="38" t="s">
        <v>7</v>
      </c>
      <c r="F12" s="39"/>
      <c r="G12" s="5">
        <f>(G9*G11)</f>
        <v>9301500</v>
      </c>
      <c r="H12" s="42" t="s">
        <v>91</v>
      </c>
    </row>
    <row r="13" spans="1:9" ht="19.5" customHeight="1" x14ac:dyDescent="0.25">
      <c r="A13" s="46"/>
      <c r="B13" s="1" t="s">
        <v>8</v>
      </c>
      <c r="C13" s="3" t="s">
        <v>75</v>
      </c>
      <c r="D13" s="48"/>
      <c r="E13" s="143" t="s">
        <v>9</v>
      </c>
      <c r="F13" s="144"/>
      <c r="G13" s="3" t="s">
        <v>74</v>
      </c>
    </row>
    <row r="14" spans="1:9" ht="19.5" customHeight="1" x14ac:dyDescent="0.25">
      <c r="A14" s="46"/>
      <c r="B14" s="1" t="s">
        <v>10</v>
      </c>
      <c r="C14" s="3" t="s">
        <v>139</v>
      </c>
      <c r="D14" s="48"/>
      <c r="E14" s="143" t="s">
        <v>11</v>
      </c>
      <c r="F14" s="144"/>
      <c r="G14" s="3" t="s">
        <v>136</v>
      </c>
    </row>
    <row r="15" spans="1:9" ht="29.25" customHeight="1" x14ac:dyDescent="0.25">
      <c r="A15" s="46"/>
      <c r="B15" s="1" t="s">
        <v>12</v>
      </c>
      <c r="C15" s="6" t="s">
        <v>138</v>
      </c>
      <c r="D15" s="48"/>
      <c r="E15" s="147" t="s">
        <v>13</v>
      </c>
      <c r="F15" s="148"/>
      <c r="G15" s="4" t="s">
        <v>14</v>
      </c>
    </row>
    <row r="16" spans="1:9" ht="12" customHeight="1" x14ac:dyDescent="0.25">
      <c r="A16" s="41"/>
      <c r="B16" s="49"/>
      <c r="C16" s="50"/>
      <c r="D16" s="45"/>
      <c r="E16" s="51"/>
      <c r="F16" s="51"/>
      <c r="G16" s="52"/>
    </row>
    <row r="17" spans="1:7" ht="12" customHeight="1" x14ac:dyDescent="0.25">
      <c r="A17" s="53"/>
      <c r="B17" s="149" t="s">
        <v>15</v>
      </c>
      <c r="C17" s="150"/>
      <c r="D17" s="150"/>
      <c r="E17" s="150"/>
      <c r="F17" s="150"/>
      <c r="G17" s="150"/>
    </row>
    <row r="18" spans="1:7" ht="12" customHeight="1" x14ac:dyDescent="0.25">
      <c r="A18" s="41"/>
      <c r="B18" s="54"/>
      <c r="C18" s="55"/>
      <c r="D18" s="55"/>
      <c r="E18" s="55"/>
      <c r="F18" s="56"/>
      <c r="G18" s="56"/>
    </row>
    <row r="19" spans="1:7" ht="12" customHeight="1" x14ac:dyDescent="0.25">
      <c r="A19" s="46"/>
      <c r="B19" s="57" t="s">
        <v>16</v>
      </c>
      <c r="C19" s="58"/>
      <c r="D19" s="59"/>
      <c r="E19" s="59"/>
      <c r="F19" s="59"/>
      <c r="G19" s="59"/>
    </row>
    <row r="20" spans="1:7" ht="24" customHeight="1" x14ac:dyDescent="0.25">
      <c r="A20" s="53"/>
      <c r="B20" s="60" t="s">
        <v>17</v>
      </c>
      <c r="C20" s="60" t="s">
        <v>18</v>
      </c>
      <c r="D20" s="60" t="s">
        <v>19</v>
      </c>
      <c r="E20" s="60" t="s">
        <v>20</v>
      </c>
      <c r="F20" s="60" t="s">
        <v>21</v>
      </c>
      <c r="G20" s="60" t="s">
        <v>22</v>
      </c>
    </row>
    <row r="21" spans="1:7" ht="12.75" x14ac:dyDescent="0.25">
      <c r="A21" s="53"/>
      <c r="B21" s="37" t="s">
        <v>24</v>
      </c>
      <c r="C21" s="7" t="s">
        <v>23</v>
      </c>
      <c r="D21" s="8">
        <v>1</v>
      </c>
      <c r="E21" s="37" t="s">
        <v>76</v>
      </c>
      <c r="F21" s="5">
        <v>25000</v>
      </c>
      <c r="G21" s="5">
        <f>(D21*F21)</f>
        <v>25000</v>
      </c>
    </row>
    <row r="22" spans="1:7" ht="12.75" customHeight="1" x14ac:dyDescent="0.25">
      <c r="A22" s="53"/>
      <c r="B22" s="37" t="s">
        <v>77</v>
      </c>
      <c r="C22" s="7" t="s">
        <v>23</v>
      </c>
      <c r="D22" s="8">
        <v>4</v>
      </c>
      <c r="E22" s="37" t="s">
        <v>92</v>
      </c>
      <c r="F22" s="5">
        <v>25000</v>
      </c>
      <c r="G22" s="5">
        <f t="shared" ref="G22:G23" si="0">(D22*F22)</f>
        <v>100000</v>
      </c>
    </row>
    <row r="23" spans="1:7" ht="12.75" customHeight="1" x14ac:dyDescent="0.25">
      <c r="A23" s="53"/>
      <c r="B23" s="37" t="s">
        <v>80</v>
      </c>
      <c r="C23" s="7" t="s">
        <v>23</v>
      </c>
      <c r="D23" s="8">
        <v>32</v>
      </c>
      <c r="E23" s="37" t="s">
        <v>93</v>
      </c>
      <c r="F23" s="5">
        <v>25000</v>
      </c>
      <c r="G23" s="5">
        <f t="shared" si="0"/>
        <v>800000</v>
      </c>
    </row>
    <row r="24" spans="1:7" ht="12.75" customHeight="1" x14ac:dyDescent="0.25">
      <c r="A24" s="53"/>
      <c r="B24" s="9" t="s">
        <v>25</v>
      </c>
      <c r="C24" s="10"/>
      <c r="D24" s="10"/>
      <c r="E24" s="10"/>
      <c r="F24" s="11"/>
      <c r="G24" s="12">
        <f>SUM(G21:G23)</f>
        <v>925000</v>
      </c>
    </row>
    <row r="25" spans="1:7" ht="12" customHeight="1" x14ac:dyDescent="0.25">
      <c r="A25" s="41"/>
      <c r="B25" s="54"/>
      <c r="C25" s="56"/>
      <c r="D25" s="56"/>
      <c r="E25" s="56"/>
      <c r="F25" s="61"/>
      <c r="G25" s="61"/>
    </row>
    <row r="26" spans="1:7" ht="12" customHeight="1" x14ac:dyDescent="0.25">
      <c r="A26" s="46"/>
      <c r="B26" s="62" t="s">
        <v>26</v>
      </c>
      <c r="C26" s="63"/>
      <c r="D26" s="64"/>
      <c r="E26" s="64"/>
      <c r="F26" s="65"/>
      <c r="G26" s="65"/>
    </row>
    <row r="27" spans="1:7" ht="24" customHeight="1" x14ac:dyDescent="0.25">
      <c r="A27" s="46"/>
      <c r="B27" s="66" t="s">
        <v>17</v>
      </c>
      <c r="C27" s="67" t="s">
        <v>18</v>
      </c>
      <c r="D27" s="67" t="s">
        <v>19</v>
      </c>
      <c r="E27" s="66" t="s">
        <v>20</v>
      </c>
      <c r="F27" s="67" t="s">
        <v>21</v>
      </c>
      <c r="G27" s="66" t="s">
        <v>22</v>
      </c>
    </row>
    <row r="28" spans="1:7" ht="12" customHeight="1" x14ac:dyDescent="0.25">
      <c r="A28" s="46"/>
      <c r="B28" s="68"/>
      <c r="C28" s="69" t="s">
        <v>73</v>
      </c>
      <c r="D28" s="69"/>
      <c r="E28" s="69"/>
      <c r="F28" s="68"/>
      <c r="G28" s="68"/>
    </row>
    <row r="29" spans="1:7" ht="12" customHeight="1" x14ac:dyDescent="0.25">
      <c r="A29" s="46"/>
      <c r="B29" s="13" t="s">
        <v>27</v>
      </c>
      <c r="C29" s="14"/>
      <c r="D29" s="14"/>
      <c r="E29" s="14"/>
      <c r="F29" s="15"/>
      <c r="G29" s="15"/>
    </row>
    <row r="30" spans="1:7" ht="12" customHeight="1" x14ac:dyDescent="0.25">
      <c r="A30" s="41"/>
      <c r="B30" s="70"/>
      <c r="C30" s="71"/>
      <c r="D30" s="71"/>
      <c r="E30" s="71"/>
      <c r="F30" s="72"/>
      <c r="G30" s="72"/>
    </row>
    <row r="31" spans="1:7" ht="12" customHeight="1" x14ac:dyDescent="0.25">
      <c r="A31" s="46"/>
      <c r="B31" s="62" t="s">
        <v>28</v>
      </c>
      <c r="C31" s="63"/>
      <c r="D31" s="64"/>
      <c r="E31" s="64"/>
      <c r="F31" s="65"/>
      <c r="G31" s="65"/>
    </row>
    <row r="32" spans="1:7" ht="24" customHeight="1" x14ac:dyDescent="0.25">
      <c r="A32" s="46"/>
      <c r="B32" s="73" t="s">
        <v>17</v>
      </c>
      <c r="C32" s="73" t="s">
        <v>18</v>
      </c>
      <c r="D32" s="73" t="s">
        <v>19</v>
      </c>
      <c r="E32" s="73" t="s">
        <v>20</v>
      </c>
      <c r="F32" s="74" t="s">
        <v>21</v>
      </c>
      <c r="G32" s="73" t="s">
        <v>22</v>
      </c>
    </row>
    <row r="33" spans="1:11" ht="12.75" customHeight="1" x14ac:dyDescent="0.25">
      <c r="A33" s="53"/>
      <c r="B33" s="37" t="s">
        <v>97</v>
      </c>
      <c r="C33" s="7" t="s">
        <v>29</v>
      </c>
      <c r="D33" s="8">
        <v>1</v>
      </c>
      <c r="E33" s="7" t="s">
        <v>30</v>
      </c>
      <c r="F33" s="5">
        <v>35000</v>
      </c>
      <c r="G33" s="5">
        <f t="shared" ref="G33:G43" si="1">(D33*F33)</f>
        <v>35000</v>
      </c>
    </row>
    <row r="34" spans="1:11" ht="12.75" customHeight="1" x14ac:dyDescent="0.25">
      <c r="A34" s="53"/>
      <c r="B34" s="37" t="s">
        <v>31</v>
      </c>
      <c r="C34" s="7" t="s">
        <v>29</v>
      </c>
      <c r="D34" s="8">
        <v>1</v>
      </c>
      <c r="E34" s="7" t="s">
        <v>83</v>
      </c>
      <c r="F34" s="5">
        <v>90000</v>
      </c>
      <c r="G34" s="5">
        <f t="shared" si="1"/>
        <v>90000</v>
      </c>
    </row>
    <row r="35" spans="1:11" ht="12.75" customHeight="1" x14ac:dyDescent="0.25">
      <c r="A35" s="53"/>
      <c r="B35" s="37" t="s">
        <v>78</v>
      </c>
      <c r="C35" s="7" t="s">
        <v>29</v>
      </c>
      <c r="D35" s="8">
        <v>0.2</v>
      </c>
      <c r="E35" s="7" t="s">
        <v>84</v>
      </c>
      <c r="F35" s="5">
        <v>125000</v>
      </c>
      <c r="G35" s="5">
        <f t="shared" si="1"/>
        <v>25000</v>
      </c>
    </row>
    <row r="36" spans="1:11" ht="12.75" customHeight="1" x14ac:dyDescent="0.25">
      <c r="A36" s="53"/>
      <c r="B36" s="37" t="s">
        <v>97</v>
      </c>
      <c r="C36" s="7" t="s">
        <v>29</v>
      </c>
      <c r="D36" s="8">
        <v>0.2</v>
      </c>
      <c r="E36" s="7" t="s">
        <v>32</v>
      </c>
      <c r="F36" s="5">
        <v>125000</v>
      </c>
      <c r="G36" s="5">
        <f t="shared" si="1"/>
        <v>25000</v>
      </c>
    </row>
    <row r="37" spans="1:11" ht="12.75" customHeight="1" x14ac:dyDescent="0.25">
      <c r="A37" s="53"/>
      <c r="B37" s="37" t="s">
        <v>35</v>
      </c>
      <c r="C37" s="7" t="s">
        <v>29</v>
      </c>
      <c r="D37" s="8">
        <v>0.2</v>
      </c>
      <c r="E37" s="7" t="s">
        <v>94</v>
      </c>
      <c r="F37" s="5">
        <v>50000</v>
      </c>
      <c r="G37" s="5">
        <f t="shared" si="1"/>
        <v>10000</v>
      </c>
    </row>
    <row r="38" spans="1:11" ht="12.75" customHeight="1" x14ac:dyDescent="0.25">
      <c r="A38" s="53"/>
      <c r="B38" s="37" t="s">
        <v>79</v>
      </c>
      <c r="C38" s="7" t="s">
        <v>29</v>
      </c>
      <c r="D38" s="8">
        <v>0.25</v>
      </c>
      <c r="E38" s="7" t="s">
        <v>117</v>
      </c>
      <c r="F38" s="5">
        <v>320000</v>
      </c>
      <c r="G38" s="5">
        <f t="shared" si="1"/>
        <v>80000</v>
      </c>
    </row>
    <row r="39" spans="1:11" ht="12.75" customHeight="1" x14ac:dyDescent="0.25">
      <c r="A39" s="53"/>
      <c r="B39" s="37" t="s">
        <v>33</v>
      </c>
      <c r="C39" s="7" t="s">
        <v>29</v>
      </c>
      <c r="D39" s="8">
        <v>1</v>
      </c>
      <c r="E39" s="7" t="s">
        <v>101</v>
      </c>
      <c r="F39" s="5">
        <v>25000</v>
      </c>
      <c r="G39" s="5">
        <f t="shared" si="1"/>
        <v>25000</v>
      </c>
    </row>
    <row r="40" spans="1:11" ht="12.75" customHeight="1" x14ac:dyDescent="0.25">
      <c r="A40" s="53"/>
      <c r="B40" s="37" t="s">
        <v>36</v>
      </c>
      <c r="C40" s="7" t="s">
        <v>29</v>
      </c>
      <c r="D40" s="8">
        <v>0.2</v>
      </c>
      <c r="E40" s="7" t="s">
        <v>118</v>
      </c>
      <c r="F40" s="5">
        <v>125000</v>
      </c>
      <c r="G40" s="5">
        <f t="shared" si="1"/>
        <v>25000</v>
      </c>
    </row>
    <row r="41" spans="1:11" ht="12.75" customHeight="1" x14ac:dyDescent="0.25">
      <c r="A41" s="53"/>
      <c r="B41" s="37" t="s">
        <v>81</v>
      </c>
      <c r="C41" s="7" t="s">
        <v>29</v>
      </c>
      <c r="D41" s="8">
        <v>2</v>
      </c>
      <c r="E41" s="7" t="s">
        <v>82</v>
      </c>
      <c r="F41" s="5">
        <v>25000</v>
      </c>
      <c r="G41" s="5">
        <f t="shared" si="1"/>
        <v>50000</v>
      </c>
    </row>
    <row r="42" spans="1:11" ht="12.75" customHeight="1" x14ac:dyDescent="0.25">
      <c r="A42" s="75"/>
      <c r="B42" s="29" t="s">
        <v>124</v>
      </c>
      <c r="C42" s="7" t="s">
        <v>29</v>
      </c>
      <c r="D42" s="31">
        <v>1</v>
      </c>
      <c r="E42" s="30" t="s">
        <v>132</v>
      </c>
      <c r="F42" s="32">
        <v>25000</v>
      </c>
      <c r="G42" s="32">
        <f t="shared" si="1"/>
        <v>25000</v>
      </c>
    </row>
    <row r="43" spans="1:11" ht="12.75" customHeight="1" x14ac:dyDescent="0.25">
      <c r="A43" s="53"/>
      <c r="B43" s="37" t="s">
        <v>111</v>
      </c>
      <c r="C43" s="7" t="s">
        <v>29</v>
      </c>
      <c r="D43" s="8">
        <v>1</v>
      </c>
      <c r="E43" s="7" t="s">
        <v>131</v>
      </c>
      <c r="F43" s="5">
        <v>200000</v>
      </c>
      <c r="G43" s="5">
        <f t="shared" si="1"/>
        <v>200000</v>
      </c>
    </row>
    <row r="44" spans="1:11" ht="12.75" customHeight="1" x14ac:dyDescent="0.25">
      <c r="A44" s="46"/>
      <c r="B44" s="13" t="s">
        <v>37</v>
      </c>
      <c r="C44" s="14"/>
      <c r="D44" s="14"/>
      <c r="E44" s="14"/>
      <c r="F44" s="15"/>
      <c r="G44" s="16">
        <f>SUM(G33:G43)</f>
        <v>590000</v>
      </c>
    </row>
    <row r="45" spans="1:11" ht="12" customHeight="1" x14ac:dyDescent="0.25">
      <c r="A45" s="41"/>
      <c r="B45" s="70"/>
      <c r="C45" s="71"/>
      <c r="D45" s="71"/>
      <c r="E45" s="71"/>
      <c r="F45" s="72"/>
      <c r="G45" s="72"/>
    </row>
    <row r="46" spans="1:11" ht="12" customHeight="1" x14ac:dyDescent="0.25">
      <c r="A46" s="46"/>
      <c r="B46" s="62" t="s">
        <v>38</v>
      </c>
      <c r="C46" s="63"/>
      <c r="D46" s="64"/>
      <c r="E46" s="64"/>
      <c r="F46" s="65"/>
      <c r="G46" s="65"/>
    </row>
    <row r="47" spans="1:11" ht="24" customHeight="1" x14ac:dyDescent="0.25">
      <c r="A47" s="46"/>
      <c r="B47" s="74" t="s">
        <v>39</v>
      </c>
      <c r="C47" s="74" t="s">
        <v>40</v>
      </c>
      <c r="D47" s="74" t="s">
        <v>41</v>
      </c>
      <c r="E47" s="74" t="s">
        <v>20</v>
      </c>
      <c r="F47" s="74" t="s">
        <v>21</v>
      </c>
      <c r="G47" s="74" t="s">
        <v>22</v>
      </c>
      <c r="K47" s="76"/>
    </row>
    <row r="48" spans="1:11" ht="12.75" x14ac:dyDescent="0.25">
      <c r="A48" s="53"/>
      <c r="B48" s="17" t="s">
        <v>42</v>
      </c>
      <c r="C48" s="18"/>
      <c r="D48" s="18"/>
      <c r="E48" s="18"/>
      <c r="F48" s="18"/>
      <c r="G48" s="18"/>
      <c r="K48" s="76"/>
    </row>
    <row r="49" spans="1:11" ht="12.75" customHeight="1" x14ac:dyDescent="0.25">
      <c r="A49" s="53"/>
      <c r="B49" s="38" t="s">
        <v>43</v>
      </c>
      <c r="C49" s="19" t="s">
        <v>45</v>
      </c>
      <c r="D49" s="20">
        <v>3000</v>
      </c>
      <c r="E49" s="19" t="s">
        <v>119</v>
      </c>
      <c r="F49" s="21">
        <v>500</v>
      </c>
      <c r="G49" s="21">
        <f>F49*D49</f>
        <v>1500000</v>
      </c>
    </row>
    <row r="50" spans="1:11" ht="12.75" customHeight="1" x14ac:dyDescent="0.25">
      <c r="A50" s="53"/>
      <c r="B50" s="22" t="s">
        <v>44</v>
      </c>
      <c r="C50" s="23"/>
      <c r="D50" s="39"/>
      <c r="E50" s="23"/>
      <c r="F50" s="21"/>
      <c r="G50" s="21" t="s">
        <v>91</v>
      </c>
    </row>
    <row r="51" spans="1:11" ht="12.75" customHeight="1" x14ac:dyDescent="0.25">
      <c r="A51" s="53"/>
      <c r="B51" s="38" t="s">
        <v>87</v>
      </c>
      <c r="C51" s="19" t="s">
        <v>45</v>
      </c>
      <c r="D51" s="20">
        <v>500</v>
      </c>
      <c r="E51" s="19" t="s">
        <v>84</v>
      </c>
      <c r="F51" s="21">
        <v>1440</v>
      </c>
      <c r="G51" s="21">
        <f>(D51*F51)</f>
        <v>720000</v>
      </c>
    </row>
    <row r="52" spans="1:11" ht="12.75" customHeight="1" x14ac:dyDescent="0.25">
      <c r="A52" s="53"/>
      <c r="B52" s="38" t="s">
        <v>98</v>
      </c>
      <c r="C52" s="19" t="s">
        <v>46</v>
      </c>
      <c r="D52" s="20">
        <v>500</v>
      </c>
      <c r="E52" s="19" t="s">
        <v>99</v>
      </c>
      <c r="F52" s="21">
        <v>1500</v>
      </c>
      <c r="G52" s="21">
        <f>(D52*F52)</f>
        <v>750000</v>
      </c>
    </row>
    <row r="53" spans="1:11" ht="12.75" customHeight="1" x14ac:dyDescent="0.25">
      <c r="A53" s="53"/>
      <c r="B53" s="22" t="s">
        <v>47</v>
      </c>
      <c r="C53" s="23"/>
      <c r="D53" s="39"/>
      <c r="E53" s="23"/>
      <c r="F53" s="21"/>
      <c r="G53" s="21"/>
      <c r="J53" s="42" t="s">
        <v>91</v>
      </c>
    </row>
    <row r="54" spans="1:11" ht="12.75" customHeight="1" x14ac:dyDescent="0.25">
      <c r="A54" s="53"/>
      <c r="B54" s="38" t="s">
        <v>85</v>
      </c>
      <c r="C54" s="19" t="s">
        <v>48</v>
      </c>
      <c r="D54" s="20">
        <v>1</v>
      </c>
      <c r="E54" s="19" t="s">
        <v>100</v>
      </c>
      <c r="F54" s="21">
        <v>25000</v>
      </c>
      <c r="G54" s="21">
        <f>(D54*F54)</f>
        <v>25000</v>
      </c>
    </row>
    <row r="55" spans="1:11" ht="12.75" customHeight="1" x14ac:dyDescent="0.25">
      <c r="A55" s="53"/>
      <c r="B55" s="22" t="s">
        <v>88</v>
      </c>
      <c r="C55" s="19"/>
      <c r="D55" s="20"/>
      <c r="E55" s="19"/>
      <c r="F55" s="21"/>
      <c r="G55" s="21"/>
      <c r="K55" s="42" t="s">
        <v>91</v>
      </c>
    </row>
    <row r="56" spans="1:11" ht="12.75" customHeight="1" x14ac:dyDescent="0.25">
      <c r="A56" s="53"/>
      <c r="B56" s="38" t="s">
        <v>86</v>
      </c>
      <c r="C56" s="19" t="s">
        <v>45</v>
      </c>
      <c r="D56" s="20">
        <v>2</v>
      </c>
      <c r="E56" s="19" t="s">
        <v>34</v>
      </c>
      <c r="F56" s="36">
        <v>22320</v>
      </c>
      <c r="G56" s="21">
        <f>(D56*F56)</f>
        <v>44640</v>
      </c>
    </row>
    <row r="57" spans="1:11" ht="12.75" customHeight="1" x14ac:dyDescent="0.25">
      <c r="A57" s="53"/>
      <c r="B57" s="38" t="s">
        <v>112</v>
      </c>
      <c r="C57" s="19" t="s">
        <v>46</v>
      </c>
      <c r="D57" s="20">
        <v>1</v>
      </c>
      <c r="E57" s="19" t="s">
        <v>113</v>
      </c>
      <c r="F57" s="36">
        <v>17390</v>
      </c>
      <c r="G57" s="21">
        <f>F57*D57</f>
        <v>17390</v>
      </c>
    </row>
    <row r="58" spans="1:11" ht="12.75" customHeight="1" x14ac:dyDescent="0.25">
      <c r="A58" s="75"/>
      <c r="B58" s="33" t="s">
        <v>123</v>
      </c>
      <c r="C58" s="34" t="s">
        <v>103</v>
      </c>
      <c r="D58" s="35">
        <v>5</v>
      </c>
      <c r="E58" s="34" t="s">
        <v>133</v>
      </c>
      <c r="F58" s="36">
        <v>7964</v>
      </c>
      <c r="G58" s="36">
        <f>F58*D58</f>
        <v>39820</v>
      </c>
    </row>
    <row r="59" spans="1:11" ht="12.75" customHeight="1" x14ac:dyDescent="0.25">
      <c r="A59" s="53"/>
      <c r="B59" s="22" t="s">
        <v>49</v>
      </c>
      <c r="C59" s="23"/>
      <c r="D59" s="39"/>
      <c r="E59" s="23"/>
      <c r="F59" s="21"/>
      <c r="G59" s="21"/>
    </row>
    <row r="60" spans="1:11" ht="12.75" customHeight="1" x14ac:dyDescent="0.25">
      <c r="A60" s="53"/>
      <c r="B60" s="38" t="s">
        <v>102</v>
      </c>
      <c r="C60" s="19" t="s">
        <v>103</v>
      </c>
      <c r="D60" s="20">
        <v>0.5</v>
      </c>
      <c r="E60" s="19" t="s">
        <v>104</v>
      </c>
      <c r="F60" s="21">
        <v>45370</v>
      </c>
      <c r="G60" s="21">
        <f t="shared" ref="G60" si="2">D60*F60</f>
        <v>22685</v>
      </c>
    </row>
    <row r="61" spans="1:11" ht="12.75" customHeight="1" x14ac:dyDescent="0.25">
      <c r="A61" s="53"/>
      <c r="B61" s="38" t="s">
        <v>105</v>
      </c>
      <c r="C61" s="19" t="s">
        <v>48</v>
      </c>
      <c r="D61" s="20">
        <v>0.5</v>
      </c>
      <c r="E61" s="19" t="s">
        <v>104</v>
      </c>
      <c r="F61" s="21">
        <v>104060</v>
      </c>
      <c r="G61" s="21">
        <f t="shared" ref="G61" si="3">(D61*F61)</f>
        <v>52030</v>
      </c>
    </row>
    <row r="62" spans="1:11" ht="12.75" customHeight="1" x14ac:dyDescent="0.25">
      <c r="A62" s="77"/>
      <c r="B62" s="24" t="s">
        <v>51</v>
      </c>
      <c r="C62" s="25"/>
      <c r="D62" s="26"/>
      <c r="E62" s="25"/>
      <c r="F62" s="27"/>
      <c r="G62" s="27"/>
    </row>
    <row r="63" spans="1:11" ht="12.75" customHeight="1" x14ac:dyDescent="0.25">
      <c r="A63" s="53"/>
      <c r="B63" s="38" t="s">
        <v>106</v>
      </c>
      <c r="C63" s="19" t="s">
        <v>103</v>
      </c>
      <c r="D63" s="20">
        <v>20</v>
      </c>
      <c r="E63" s="19" t="s">
        <v>107</v>
      </c>
      <c r="F63" s="36">
        <v>3285</v>
      </c>
      <c r="G63" s="21">
        <f>+F63*D63</f>
        <v>65700</v>
      </c>
    </row>
    <row r="64" spans="1:11" ht="12" customHeight="1" x14ac:dyDescent="0.25">
      <c r="A64" s="46"/>
      <c r="B64" s="78" t="s">
        <v>50</v>
      </c>
      <c r="C64" s="79"/>
      <c r="D64" s="79"/>
      <c r="E64" s="79"/>
      <c r="F64" s="80"/>
      <c r="G64" s="81">
        <f>SUM(G49:G63)</f>
        <v>3237265</v>
      </c>
    </row>
    <row r="65" spans="1:10" ht="12" customHeight="1" x14ac:dyDescent="0.25">
      <c r="A65" s="41"/>
      <c r="B65" s="70"/>
      <c r="C65" s="71"/>
      <c r="D65" s="71"/>
      <c r="E65" s="82"/>
      <c r="F65" s="72"/>
      <c r="G65" s="65" t="s">
        <v>91</v>
      </c>
    </row>
    <row r="66" spans="1:10" ht="12.75" x14ac:dyDescent="0.25">
      <c r="A66" s="46"/>
      <c r="B66" s="62" t="s">
        <v>51</v>
      </c>
      <c r="C66" s="63"/>
      <c r="D66" s="64"/>
      <c r="E66" s="64"/>
      <c r="F66" s="65"/>
    </row>
    <row r="67" spans="1:10" ht="12.75" customHeight="1" x14ac:dyDescent="0.25">
      <c r="A67" s="46"/>
      <c r="B67" s="73" t="s">
        <v>52</v>
      </c>
      <c r="C67" s="74" t="s">
        <v>40</v>
      </c>
      <c r="D67" s="74" t="s">
        <v>41</v>
      </c>
      <c r="E67" s="73" t="s">
        <v>20</v>
      </c>
      <c r="F67" s="74" t="s">
        <v>21</v>
      </c>
      <c r="G67" s="73" t="s">
        <v>22</v>
      </c>
    </row>
    <row r="68" spans="1:10" ht="13.5" customHeight="1" x14ac:dyDescent="0.25">
      <c r="A68" s="53"/>
      <c r="B68" s="28" t="s">
        <v>89</v>
      </c>
      <c r="C68" s="25" t="s">
        <v>18</v>
      </c>
      <c r="D68" s="26">
        <v>1000</v>
      </c>
      <c r="E68" s="25" t="s">
        <v>90</v>
      </c>
      <c r="F68" s="27">
        <v>282</v>
      </c>
      <c r="G68" s="27">
        <f>+F68*D68</f>
        <v>282000</v>
      </c>
    </row>
    <row r="69" spans="1:10" ht="13.5" customHeight="1" x14ac:dyDescent="0.25">
      <c r="A69" s="75"/>
      <c r="B69" s="28" t="s">
        <v>127</v>
      </c>
      <c r="C69" s="25" t="s">
        <v>128</v>
      </c>
      <c r="D69" s="26">
        <v>5</v>
      </c>
      <c r="E69" s="25" t="s">
        <v>134</v>
      </c>
      <c r="F69" s="27">
        <v>10454</v>
      </c>
      <c r="G69" s="27">
        <f>+D69*F69</f>
        <v>52270</v>
      </c>
    </row>
    <row r="70" spans="1:10" ht="13.5" customHeight="1" x14ac:dyDescent="0.25">
      <c r="A70" s="53"/>
      <c r="B70" s="28" t="s">
        <v>108</v>
      </c>
      <c r="C70" s="25" t="s">
        <v>109</v>
      </c>
      <c r="D70" s="26">
        <v>1</v>
      </c>
      <c r="E70" s="25" t="s">
        <v>110</v>
      </c>
      <c r="F70" s="27">
        <v>200000</v>
      </c>
      <c r="G70" s="27">
        <f t="shared" ref="G70:G71" si="4">+F70*D70</f>
        <v>200000</v>
      </c>
      <c r="J70" s="42" t="s">
        <v>91</v>
      </c>
    </row>
    <row r="71" spans="1:10" ht="13.5" customHeight="1" x14ac:dyDescent="0.25">
      <c r="A71" s="53"/>
      <c r="B71" s="28" t="s">
        <v>121</v>
      </c>
      <c r="C71" s="25" t="s">
        <v>18</v>
      </c>
      <c r="D71" s="26">
        <v>1</v>
      </c>
      <c r="E71" s="25" t="s">
        <v>110</v>
      </c>
      <c r="F71" s="27">
        <v>180000</v>
      </c>
      <c r="G71" s="27">
        <f t="shared" si="4"/>
        <v>180000</v>
      </c>
    </row>
    <row r="72" spans="1:10" ht="12" customHeight="1" x14ac:dyDescent="0.25">
      <c r="A72" s="83"/>
      <c r="B72" s="84" t="s">
        <v>53</v>
      </c>
      <c r="C72" s="85"/>
      <c r="D72" s="85"/>
      <c r="E72" s="85"/>
      <c r="F72" s="86"/>
      <c r="G72" s="87">
        <f>SUM(G68:G71)</f>
        <v>714270</v>
      </c>
    </row>
    <row r="73" spans="1:10" ht="12" customHeight="1" x14ac:dyDescent="0.25">
      <c r="A73" s="41"/>
      <c r="B73" s="88"/>
      <c r="C73" s="88"/>
      <c r="D73" s="88"/>
      <c r="E73" s="88"/>
      <c r="F73" s="89"/>
      <c r="G73" s="89"/>
    </row>
    <row r="74" spans="1:10" ht="12" customHeight="1" x14ac:dyDescent="0.25">
      <c r="A74" s="77"/>
      <c r="B74" s="90" t="s">
        <v>54</v>
      </c>
      <c r="C74" s="91"/>
      <c r="D74" s="91"/>
      <c r="E74" s="91"/>
      <c r="F74" s="91"/>
      <c r="G74" s="137">
        <f>G24+G44+G64+G72</f>
        <v>5466535</v>
      </c>
    </row>
    <row r="75" spans="1:10" ht="12" customHeight="1" x14ac:dyDescent="0.25">
      <c r="A75" s="77"/>
      <c r="B75" s="92" t="s">
        <v>55</v>
      </c>
      <c r="C75" s="93"/>
      <c r="D75" s="93"/>
      <c r="E75" s="93"/>
      <c r="F75" s="93"/>
      <c r="G75" s="138">
        <f>G74*0.05</f>
        <v>273326.75</v>
      </c>
    </row>
    <row r="76" spans="1:10" ht="12" customHeight="1" x14ac:dyDescent="0.25">
      <c r="A76" s="77"/>
      <c r="B76" s="94" t="s">
        <v>56</v>
      </c>
      <c r="C76" s="95"/>
      <c r="D76" s="95"/>
      <c r="E76" s="95"/>
      <c r="F76" s="95"/>
      <c r="G76" s="139">
        <f>G75+G74</f>
        <v>5739861.75</v>
      </c>
    </row>
    <row r="77" spans="1:10" ht="12" customHeight="1" x14ac:dyDescent="0.25">
      <c r="A77" s="77"/>
      <c r="B77" s="92" t="s">
        <v>57</v>
      </c>
      <c r="C77" s="93"/>
      <c r="D77" s="93"/>
      <c r="E77" s="93"/>
      <c r="F77" s="93"/>
      <c r="G77" s="138">
        <f>G12</f>
        <v>9301500</v>
      </c>
    </row>
    <row r="78" spans="1:10" ht="12" customHeight="1" x14ac:dyDescent="0.25">
      <c r="A78" s="77"/>
      <c r="B78" s="96" t="s">
        <v>58</v>
      </c>
      <c r="C78" s="97"/>
      <c r="D78" s="97"/>
      <c r="E78" s="97"/>
      <c r="F78" s="97"/>
      <c r="G78" s="140">
        <f>G77-G76</f>
        <v>3561638.25</v>
      </c>
    </row>
    <row r="79" spans="1:10" ht="12.75" customHeight="1" x14ac:dyDescent="0.25">
      <c r="A79" s="77"/>
      <c r="B79" s="98" t="s">
        <v>129</v>
      </c>
      <c r="C79" s="99"/>
      <c r="D79" s="99"/>
      <c r="E79" s="99"/>
      <c r="F79" s="99"/>
      <c r="G79" s="100"/>
    </row>
    <row r="80" spans="1:10" ht="12" customHeight="1" thickBot="1" x14ac:dyDescent="0.3">
      <c r="A80" s="77"/>
      <c r="B80" s="101"/>
      <c r="C80" s="99"/>
      <c r="D80" s="99"/>
      <c r="E80" s="99"/>
      <c r="F80" s="99"/>
      <c r="G80" s="100"/>
    </row>
    <row r="81" spans="1:7" ht="12" customHeight="1" x14ac:dyDescent="0.25">
      <c r="A81" s="77"/>
      <c r="B81" s="102" t="s">
        <v>130</v>
      </c>
      <c r="C81" s="103"/>
      <c r="D81" s="103"/>
      <c r="E81" s="103"/>
      <c r="F81" s="104"/>
      <c r="G81" s="100"/>
    </row>
    <row r="82" spans="1:7" ht="12" customHeight="1" x14ac:dyDescent="0.25">
      <c r="A82" s="77"/>
      <c r="B82" s="105" t="s">
        <v>59</v>
      </c>
      <c r="C82" s="106"/>
      <c r="D82" s="106"/>
      <c r="E82" s="106"/>
      <c r="F82" s="107"/>
      <c r="G82" s="100"/>
    </row>
    <row r="83" spans="1:7" ht="12" customHeight="1" x14ac:dyDescent="0.25">
      <c r="A83" s="77"/>
      <c r="B83" s="105" t="s">
        <v>135</v>
      </c>
      <c r="C83" s="106"/>
      <c r="D83" s="106"/>
      <c r="E83" s="106"/>
      <c r="F83" s="107"/>
      <c r="G83" s="100"/>
    </row>
    <row r="84" spans="1:7" ht="12" customHeight="1" x14ac:dyDescent="0.25">
      <c r="A84" s="77"/>
      <c r="B84" s="105" t="s">
        <v>126</v>
      </c>
      <c r="C84" s="106"/>
      <c r="D84" s="106"/>
      <c r="E84" s="106"/>
      <c r="F84" s="107"/>
      <c r="G84" s="100"/>
    </row>
    <row r="85" spans="1:7" ht="12" customHeight="1" x14ac:dyDescent="0.25">
      <c r="A85" s="77"/>
      <c r="B85" s="105" t="s">
        <v>60</v>
      </c>
      <c r="C85" s="106"/>
      <c r="D85" s="106"/>
      <c r="E85" s="106"/>
      <c r="F85" s="107"/>
      <c r="G85" s="100"/>
    </row>
    <row r="86" spans="1:7" ht="12.75" customHeight="1" x14ac:dyDescent="0.25">
      <c r="A86" s="77"/>
      <c r="B86" s="105" t="s">
        <v>61</v>
      </c>
      <c r="C86" s="106"/>
      <c r="D86" s="106"/>
      <c r="E86" s="106"/>
      <c r="F86" s="107"/>
      <c r="G86" s="100"/>
    </row>
    <row r="87" spans="1:7" ht="12.75" customHeight="1" x14ac:dyDescent="0.25">
      <c r="A87" s="83"/>
      <c r="B87" s="105" t="s">
        <v>62</v>
      </c>
      <c r="C87" s="106"/>
      <c r="D87" s="106"/>
      <c r="E87" s="106"/>
      <c r="F87" s="107"/>
      <c r="G87" s="100"/>
    </row>
    <row r="88" spans="1:7" ht="12.75" customHeight="1" thickBot="1" x14ac:dyDescent="0.3">
      <c r="A88" s="77"/>
      <c r="B88" s="108" t="s">
        <v>116</v>
      </c>
      <c r="C88" s="109"/>
      <c r="D88" s="109"/>
      <c r="E88" s="109"/>
      <c r="F88" s="110"/>
      <c r="G88" s="100"/>
    </row>
    <row r="89" spans="1:7" ht="15" customHeight="1" x14ac:dyDescent="0.25">
      <c r="A89" s="77"/>
      <c r="B89" s="101"/>
      <c r="C89" s="106"/>
      <c r="D89" s="106"/>
      <c r="E89" s="106"/>
      <c r="F89" s="106"/>
      <c r="G89" s="100"/>
    </row>
    <row r="90" spans="1:7" ht="12" customHeight="1" thickBot="1" x14ac:dyDescent="0.3">
      <c r="A90" s="77"/>
      <c r="B90" s="141" t="s">
        <v>63</v>
      </c>
      <c r="C90" s="142"/>
      <c r="D90" s="111"/>
      <c r="E90" s="112"/>
      <c r="F90" s="112"/>
      <c r="G90" s="100"/>
    </row>
    <row r="91" spans="1:7" ht="12" customHeight="1" x14ac:dyDescent="0.25">
      <c r="A91" s="77"/>
      <c r="B91" s="113" t="s">
        <v>52</v>
      </c>
      <c r="C91" s="114" t="s">
        <v>64</v>
      </c>
      <c r="D91" s="115" t="s">
        <v>65</v>
      </c>
      <c r="E91" s="112"/>
      <c r="F91" s="112"/>
      <c r="G91" s="100"/>
    </row>
    <row r="92" spans="1:7" ht="12" customHeight="1" x14ac:dyDescent="0.25">
      <c r="A92" s="77"/>
      <c r="B92" s="116" t="s">
        <v>66</v>
      </c>
      <c r="C92" s="117">
        <f>+G24</f>
        <v>925000</v>
      </c>
      <c r="D92" s="118">
        <f>(C92/C98)</f>
        <v>0.16115370722996944</v>
      </c>
      <c r="E92" s="112"/>
      <c r="F92" s="112"/>
      <c r="G92" s="100"/>
    </row>
    <row r="93" spans="1:7" ht="12" customHeight="1" x14ac:dyDescent="0.25">
      <c r="A93" s="77"/>
      <c r="B93" s="116" t="s">
        <v>67</v>
      </c>
      <c r="C93" s="119">
        <f>+G29</f>
        <v>0</v>
      </c>
      <c r="D93" s="118">
        <v>0</v>
      </c>
      <c r="E93" s="112"/>
      <c r="F93" s="112"/>
      <c r="G93" s="100"/>
    </row>
    <row r="94" spans="1:7" ht="12" customHeight="1" x14ac:dyDescent="0.25">
      <c r="A94" s="77"/>
      <c r="B94" s="116" t="s">
        <v>68</v>
      </c>
      <c r="C94" s="117">
        <f>+G44</f>
        <v>590000</v>
      </c>
      <c r="D94" s="118">
        <f>(C94/C98)</f>
        <v>0.10278993217911564</v>
      </c>
      <c r="E94" s="112"/>
      <c r="F94" s="112"/>
      <c r="G94" s="100"/>
    </row>
    <row r="95" spans="1:7" ht="12" customHeight="1" x14ac:dyDescent="0.25">
      <c r="A95" s="77"/>
      <c r="B95" s="116" t="s">
        <v>39</v>
      </c>
      <c r="C95" s="117">
        <f>+G64</f>
        <v>3237265</v>
      </c>
      <c r="D95" s="118">
        <f>(C95/C98)</f>
        <v>0.5639970335522454</v>
      </c>
      <c r="E95" s="112"/>
      <c r="F95" s="112"/>
      <c r="G95" s="100"/>
    </row>
    <row r="96" spans="1:7" ht="12" customHeight="1" x14ac:dyDescent="0.25">
      <c r="A96" s="77"/>
      <c r="B96" s="116" t="s">
        <v>69</v>
      </c>
      <c r="C96" s="120">
        <f>+G72</f>
        <v>714270</v>
      </c>
      <c r="D96" s="118">
        <f>(C96/C98)</f>
        <v>0.12444027941962191</v>
      </c>
      <c r="E96" s="121"/>
      <c r="F96" s="121"/>
      <c r="G96" s="100"/>
    </row>
    <row r="97" spans="1:7" ht="12.75" customHeight="1" x14ac:dyDescent="0.25">
      <c r="A97" s="77"/>
      <c r="B97" s="116" t="s">
        <v>70</v>
      </c>
      <c r="C97" s="120">
        <f>+G75</f>
        <v>273326.75</v>
      </c>
      <c r="D97" s="118">
        <f>(C97/C98)</f>
        <v>4.7619047619047616E-2</v>
      </c>
      <c r="E97" s="121"/>
      <c r="F97" s="121"/>
      <c r="G97" s="100"/>
    </row>
    <row r="98" spans="1:7" ht="12" customHeight="1" thickBot="1" x14ac:dyDescent="0.3">
      <c r="A98" s="77"/>
      <c r="B98" s="122" t="s">
        <v>71</v>
      </c>
      <c r="C98" s="123">
        <f>SUM(C92:C97)</f>
        <v>5739861.75</v>
      </c>
      <c r="D98" s="124">
        <f>SUM(D92:D97)</f>
        <v>1</v>
      </c>
      <c r="E98" s="121"/>
      <c r="F98" s="121"/>
      <c r="G98" s="100"/>
    </row>
    <row r="99" spans="1:7" ht="12.75" customHeight="1" x14ac:dyDescent="0.25">
      <c r="A99" s="77"/>
      <c r="B99" s="101"/>
      <c r="C99" s="99"/>
      <c r="D99" s="99"/>
      <c r="E99" s="99"/>
      <c r="F99" s="99"/>
      <c r="G99" s="100"/>
    </row>
    <row r="100" spans="1:7" ht="12" customHeight="1" x14ac:dyDescent="0.25">
      <c r="A100" s="77"/>
      <c r="B100" s="40"/>
      <c r="C100" s="99"/>
      <c r="D100" s="99"/>
      <c r="E100" s="99"/>
      <c r="F100" s="99"/>
      <c r="G100" s="100"/>
    </row>
    <row r="101" spans="1:7" ht="12" customHeight="1" thickBot="1" x14ac:dyDescent="0.3">
      <c r="A101" s="125"/>
      <c r="B101" s="126"/>
      <c r="C101" s="127" t="s">
        <v>122</v>
      </c>
      <c r="D101" s="128"/>
      <c r="E101" s="129"/>
      <c r="F101" s="130"/>
      <c r="G101" s="131"/>
    </row>
    <row r="102" spans="1:7" ht="12.75" customHeight="1" x14ac:dyDescent="0.25">
      <c r="A102" s="77"/>
      <c r="B102" s="132" t="s">
        <v>95</v>
      </c>
      <c r="C102" s="133">
        <v>800</v>
      </c>
      <c r="D102" s="133">
        <v>900</v>
      </c>
      <c r="E102" s="134">
        <v>1000</v>
      </c>
      <c r="F102" s="135"/>
      <c r="G102" s="131"/>
    </row>
    <row r="103" spans="1:7" ht="15.6" customHeight="1" thickBot="1" x14ac:dyDescent="0.3">
      <c r="A103" s="77"/>
      <c r="B103" s="122" t="s">
        <v>96</v>
      </c>
      <c r="C103" s="123">
        <f>(G76/C102)</f>
        <v>7174.8271875</v>
      </c>
      <c r="D103" s="123">
        <f>(G76/D102)</f>
        <v>6377.6241666666665</v>
      </c>
      <c r="E103" s="136">
        <f>(G76/E102)</f>
        <v>5739.86175</v>
      </c>
      <c r="F103" s="135"/>
      <c r="G103" s="106"/>
    </row>
    <row r="104" spans="1:7" ht="11.25" customHeight="1" x14ac:dyDescent="0.25">
      <c r="A104" s="77"/>
      <c r="B104" s="98" t="s">
        <v>72</v>
      </c>
      <c r="C104" s="106"/>
      <c r="D104" s="106"/>
      <c r="E104" s="106"/>
      <c r="F104" s="10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tempranera</vt:lpstr>
      <vt:lpstr>'Papa tempranera'!Área_de_impresión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2022-06-20T17:07:08Z</cp:lastPrinted>
  <dcterms:created xsi:type="dcterms:W3CDTF">2020-11-27T12:49:26Z</dcterms:created>
  <dcterms:modified xsi:type="dcterms:W3CDTF">2022-06-22T15:04:06Z</dcterms:modified>
</cp:coreProperties>
</file>