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Programas Indap\Creditos\2022\Fichas técnicas Créditos\Junio\"/>
    </mc:Choice>
  </mc:AlternateContent>
  <bookViews>
    <workbookView xWindow="0" yWindow="0" windowWidth="19560" windowHeight="7740"/>
  </bookViews>
  <sheets>
    <sheet name="PAPA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E92" i="2" s="1"/>
  <c r="G12" i="2"/>
  <c r="C92" i="2" l="1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58" i="2" l="1"/>
  <c r="C85" i="2" s="1"/>
  <c r="G27" i="2"/>
  <c r="G40" i="2"/>
  <c r="C84" i="2" s="1"/>
  <c r="G65" i="2" l="1"/>
  <c r="G66" i="2" s="1"/>
  <c r="G67" i="2" s="1"/>
  <c r="C82" i="2"/>
  <c r="C87" i="2" l="1"/>
  <c r="C88" i="2" s="1"/>
  <c r="D85" i="2" s="1"/>
  <c r="E93" i="2"/>
  <c r="D93" i="2"/>
  <c r="C93" i="2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<sst xmlns="http://schemas.openxmlformats.org/spreadsheetml/2006/main" count="147" uniqueCount="99">
  <si>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</si>
  <si>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</si>
  <si>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</si>
  <si>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</si>
  <si>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</si>
  <si>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</si>
  <si>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</si>
  <si>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</si>
  <si>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</si>
  <si>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</si>
  <si>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</si>
  <si>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</si>
  <si>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</si>
  <si>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</si>
  <si>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</si>
  <si>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</si>
  <si>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</si>
  <si>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</si>
  <si>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</si>
  <si>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</si>
  <si>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</si>
  <si>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</si>
  <si>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</si>
  <si>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</si>
  <si>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</si>
  <si>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</si>
  <si>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</si>
  <si>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</si>
  <si>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</si>
  <si>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</si>
  <si>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</si>
  <si>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</si>
  <si>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</si>
  <si>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</si>
  <si>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</si>
  <si>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</si>
  <si>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</si>
  <si>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</si>
  <si>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</si>
  <si>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</si>
  <si>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</si>
  <si>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</si>
  <si>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</si>
  <si>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</si>
  <si>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</si>
  <si>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</si>
  <si>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</si>
  <si>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</si>
  <si>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</si>
  <si>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</si>
  <si>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</si>
  <si>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</si>
  <si>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</si>
  <si>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</si>
  <si>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</si>
  <si>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</si>
  <si>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</si>
  <si>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</si>
  <si>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</si>
  <si>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</si>
  <si>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</si>
  <si>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</si>
  <si>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</si>
  <si>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</si>
  <si>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</si>
  <si>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</si>
  <si>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Agosto</t>
  </si>
  <si>
    <t>Muriato de Potasio</t>
  </si>
  <si>
    <t>FUNGICIDAS</t>
  </si>
  <si>
    <t>Diciembre</t>
  </si>
  <si>
    <t>Xa Los Lagos</t>
  </si>
  <si>
    <t>Calbuco</t>
  </si>
  <si>
    <t>CONSUMO FRESCO</t>
  </si>
  <si>
    <t>Mezcla Fertiliz. y otros</t>
  </si>
  <si>
    <t>Aplicación Biocidas (3)</t>
  </si>
  <si>
    <t>Sep-Octubre</t>
  </si>
  <si>
    <t>Superfosfato triple</t>
  </si>
  <si>
    <t>Lt</t>
  </si>
  <si>
    <t>4. Los insumos aplicados (tipo y dosis) están referidos al  Área en particular</t>
  </si>
  <si>
    <t>3. Precio esperado por ventas corresponde a precio colocado en el domicilio del comprador.</t>
  </si>
  <si>
    <t>PAPA</t>
  </si>
  <si>
    <t>Sin especificar</t>
  </si>
  <si>
    <t>MEDIA</t>
  </si>
  <si>
    <t>Desifección de semillas</t>
  </si>
  <si>
    <t>Siembra y abon. Manual</t>
  </si>
  <si>
    <t>Nov-Diciembre</t>
  </si>
  <si>
    <t>Aporca, limpias, fertiliz.</t>
  </si>
  <si>
    <t>Cosecha y recolección</t>
  </si>
  <si>
    <t>Marzo-Abril-Mayo</t>
  </si>
  <si>
    <t>Aradura(chancado rotovator)</t>
  </si>
  <si>
    <t>Herbicida Sencor</t>
  </si>
  <si>
    <t>Fungicida: Folio Gold</t>
  </si>
  <si>
    <t>Fungicida: Moxan</t>
  </si>
  <si>
    <t>Fungicida: Bravo</t>
  </si>
  <si>
    <t>Anagran</t>
  </si>
  <si>
    <t>Fungicida: Curzate</t>
  </si>
  <si>
    <t>Nitram-Mg</t>
  </si>
  <si>
    <t>EXCESIVO AUMENTO EN EL PRECIO DE LOS AGROINSUMOS, HELADAS, SEQUÍA, PILME Y TIZÓN</t>
  </si>
  <si>
    <t>6. Labores de preparacion de suelo se considera 2 pasadas con rotovator( $ 30.000/Hr)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</si>
</sst>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0" fontId="13" fillId="7" borderId="21" xfId="0" applyFont="1" applyFill="1" applyBorder="1" applyAlignment="1">
      <alignment vertical="center"/>
    </xf>
    <xf numFmtId="3" fontId="1" fillId="5" borderId="26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1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0" fontId="20" fillId="7" borderId="21" xfId="0" applyFont="1" applyFill="1" applyBorder="1" applyAlignment="1">
      <alignment vertical="center"/>
    </xf>
    <xf numFmtId="49" fontId="19" fillId="8" borderId="32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49" fontId="9" fillId="3" borderId="43" xfId="0" applyNumberFormat="1" applyFont="1" applyFill="1" applyBorder="1" applyAlignment="1">
      <alignment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vertical="center"/>
    </xf>
    <xf numFmtId="3" fontId="9" fillId="3" borderId="43" xfId="0" applyNumberFormat="1" applyFont="1" applyFill="1" applyBorder="1" applyAlignment="1">
      <alignment vertical="center"/>
    </xf>
    <xf numFmtId="3" fontId="4" fillId="2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21" fillId="0" borderId="55" xfId="0" applyFont="1" applyBorder="1" applyAlignment="1">
      <alignment horizontal="right" vertical="center"/>
    </xf>
    <xf numFmtId="17" fontId="21" fillId="0" borderId="55" xfId="0" applyNumberFormat="1" applyFont="1" applyBorder="1" applyAlignment="1">
      <alignment horizontal="right" vertical="center"/>
    </xf>
    <xf numFmtId="3" fontId="21" fillId="0" borderId="55" xfId="0" applyNumberFormat="1" applyFont="1" applyBorder="1" applyAlignment="1">
      <alignment horizontal="right" vertical="center"/>
    </xf>
    <xf numFmtId="49" fontId="13" fillId="2" borderId="56" xfId="0" applyNumberFormat="1" applyFont="1" applyFill="1" applyBorder="1" applyAlignment="1">
      <alignment vertical="center"/>
    </xf>
    <xf numFmtId="0" fontId="15" fillId="2" borderId="57" xfId="0" applyFont="1" applyFill="1" applyBorder="1" applyAlignment="1">
      <alignment vertical="center"/>
    </xf>
    <xf numFmtId="165" fontId="1" fillId="2" borderId="58" xfId="0" applyNumberFormat="1" applyFont="1" applyFill="1" applyBorder="1" applyAlignment="1">
      <alignment vertical="center"/>
    </xf>
    <xf numFmtId="165" fontId="1" fillId="2" borderId="45" xfId="0" applyNumberFormat="1" applyFont="1" applyFill="1" applyBorder="1" applyAlignment="1">
      <alignment vertical="center"/>
    </xf>
    <xf numFmtId="165" fontId="1" fillId="2" borderId="48" xfId="0" applyNumberFormat="1" applyFont="1" applyFill="1" applyBorder="1" applyAlignment="1">
      <alignment vertical="center"/>
    </xf>
    <xf numFmtId="49" fontId="19" fillId="2" borderId="59" xfId="0" applyNumberFormat="1" applyFont="1" applyFill="1" applyBorder="1" applyAlignment="1">
      <alignment vertical="center"/>
    </xf>
    <xf numFmtId="3" fontId="19" fillId="2" borderId="60" xfId="0" applyNumberFormat="1" applyFont="1" applyFill="1" applyBorder="1" applyAlignment="1">
      <alignment vertical="center"/>
    </xf>
    <xf numFmtId="9" fontId="12" fillId="2" borderId="61" xfId="0" applyNumberFormat="1" applyFont="1" applyFill="1" applyBorder="1" applyAlignment="1">
      <alignment vertical="center"/>
    </xf>
    <xf numFmtId="0" fontId="19" fillId="2" borderId="60" xfId="0" applyNumberFormat="1" applyFont="1" applyFill="1" applyBorder="1" applyAlignment="1">
      <alignment vertical="center"/>
    </xf>
    <xf numFmtId="166" fontId="19" fillId="2" borderId="60" xfId="0" applyNumberFormat="1" applyFont="1" applyFill="1" applyBorder="1" applyAlignment="1">
      <alignment vertical="center"/>
    </xf>
    <xf numFmtId="49" fontId="19" fillId="8" borderId="49" xfId="0" applyNumberFormat="1" applyFont="1" applyFill="1" applyBorder="1" applyAlignment="1">
      <alignment vertical="center"/>
    </xf>
    <xf numFmtId="166" fontId="19" fillId="8" borderId="50" xfId="0" applyNumberFormat="1" applyFont="1" applyFill="1" applyBorder="1" applyAlignment="1">
      <alignment vertical="center"/>
    </xf>
    <xf numFmtId="9" fontId="19" fillId="8" borderId="51" xfId="0" applyNumberFormat="1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49" fontId="12" fillId="8" borderId="40" xfId="0" applyNumberFormat="1" applyFont="1" applyFill="1" applyBorder="1" applyAlignment="1">
      <alignment vertical="center"/>
    </xf>
    <xf numFmtId="49" fontId="19" fillId="2" borderId="62" xfId="0" applyNumberFormat="1" applyFont="1" applyFill="1" applyBorder="1" applyAlignment="1">
      <alignment vertical="center"/>
    </xf>
    <xf numFmtId="166" fontId="19" fillId="2" borderId="63" xfId="0" applyNumberFormat="1" applyFont="1" applyFill="1" applyBorder="1" applyAlignment="1">
      <alignment vertical="center"/>
    </xf>
    <xf numFmtId="9" fontId="12" fillId="2" borderId="64" xfId="0" applyNumberFormat="1" applyFont="1" applyFill="1" applyBorder="1" applyAlignment="1">
      <alignment vertical="center"/>
    </xf>
    <xf numFmtId="0" fontId="0" fillId="2" borderId="65" xfId="0" applyFont="1" applyFill="1" applyBorder="1" applyAlignment="1">
      <alignment vertical="center"/>
    </xf>
    <xf numFmtId="0" fontId="21" fillId="10" borderId="55" xfId="0" applyFont="1" applyFill="1" applyBorder="1" applyAlignment="1">
      <alignment horizontal="right" vertical="center"/>
    </xf>
    <xf numFmtId="0" fontId="22" fillId="0" borderId="55" xfId="0" applyFont="1" applyBorder="1" applyAlignment="1" applyProtection="1">
      <alignment vertical="center"/>
    </xf>
    <xf numFmtId="0" fontId="21" fillId="0" borderId="55" xfId="0" applyFont="1" applyBorder="1" applyAlignment="1">
      <alignment horizontal="center" vertical="center"/>
    </xf>
    <xf numFmtId="0" fontId="22" fillId="0" borderId="55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</xf>
    <xf numFmtId="167" fontId="22" fillId="0" borderId="55" xfId="0" applyNumberFormat="1" applyFont="1" applyBorder="1" applyAlignment="1" applyProtection="1">
      <alignment vertical="center"/>
    </xf>
    <xf numFmtId="0" fontId="22" fillId="0" borderId="55" xfId="0" applyFont="1" applyBorder="1" applyAlignment="1">
      <alignment horizontal="center" vertical="center"/>
    </xf>
    <xf numFmtId="0" fontId="22" fillId="10" borderId="55" xfId="0" applyFont="1" applyFill="1" applyBorder="1" applyAlignment="1">
      <alignment horizontal="center" vertical="center"/>
    </xf>
    <xf numFmtId="0" fontId="22" fillId="10" borderId="55" xfId="0" applyFont="1" applyFill="1" applyBorder="1" applyAlignment="1" applyProtection="1">
      <alignment horizontal="center" vertical="center"/>
      <protection locked="0"/>
    </xf>
    <xf numFmtId="0" fontId="22" fillId="10" borderId="55" xfId="0" applyFont="1" applyFill="1" applyBorder="1" applyAlignment="1" applyProtection="1">
      <alignment horizontal="center" vertical="center"/>
    </xf>
    <xf numFmtId="167" fontId="22" fillId="10" borderId="55" xfId="0" applyNumberFormat="1" applyFont="1" applyFill="1" applyBorder="1" applyAlignment="1" applyProtection="1">
      <alignment vertical="center"/>
    </xf>
    <xf numFmtId="0" fontId="22" fillId="0" borderId="55" xfId="0" applyFont="1" applyBorder="1" applyAlignment="1">
      <alignment vertical="center"/>
    </xf>
    <xf numFmtId="167" fontId="22" fillId="0" borderId="55" xfId="0" applyNumberFormat="1" applyFont="1" applyBorder="1" applyAlignment="1">
      <alignment vertical="center"/>
    </xf>
    <xf numFmtId="167" fontId="22" fillId="0" borderId="55" xfId="0" applyNumberFormat="1" applyFont="1" applyBorder="1" applyAlignment="1" applyProtection="1">
      <alignment vertical="center"/>
      <protection locked="0"/>
    </xf>
    <xf numFmtId="0" fontId="22" fillId="10" borderId="55" xfId="0" applyFont="1" applyFill="1" applyBorder="1" applyAlignment="1">
      <alignment vertical="center"/>
    </xf>
    <xf numFmtId="167" fontId="22" fillId="10" borderId="55" xfId="0" applyNumberFormat="1" applyFont="1" applyFill="1" applyBorder="1" applyAlignment="1" applyProtection="1">
      <alignment vertical="center"/>
      <protection locked="0"/>
    </xf>
    <xf numFmtId="0" fontId="22" fillId="10" borderId="55" xfId="0" applyFont="1" applyFill="1" applyBorder="1" applyAlignment="1">
      <alignment vertical="center" wrapText="1"/>
    </xf>
    <xf numFmtId="0" fontId="22" fillId="0" borderId="44" xfId="0" applyFont="1" applyFill="1" applyBorder="1" applyAlignment="1">
      <alignment vertical="center"/>
    </xf>
    <xf numFmtId="0" fontId="22" fillId="0" borderId="46" xfId="0" applyFont="1" applyFill="1" applyBorder="1" applyAlignment="1">
      <alignment vertical="center"/>
    </xf>
    <xf numFmtId="0" fontId="21" fillId="0" borderId="55" xfId="0" applyFont="1" applyBorder="1" applyAlignment="1">
      <alignment horizontal="center" vertical="center" wrapText="1"/>
    </xf>
    <xf numFmtId="0" fontId="19" fillId="8" borderId="39" xfId="0" applyNumberFormat="1" applyFont="1" applyFill="1" applyBorder="1" applyAlignment="1">
      <alignment horizontal="center" vertical="center" wrapText="1"/>
    </xf>
    <xf numFmtId="0" fontId="19" fillId="8" borderId="40" xfId="0" applyNumberFormat="1" applyFont="1" applyFill="1" applyBorder="1" applyAlignment="1">
      <alignment horizontal="center" vertical="center" wrapText="1"/>
    </xf>
    <xf numFmtId="166" fontId="19" fillId="8" borderId="33" xfId="0" applyNumberFormat="1" applyFont="1" applyFill="1" applyBorder="1" applyAlignment="1">
      <alignment horizontal="center" vertical="center" wrapText="1"/>
    </xf>
    <xf numFmtId="166" fontId="19" fillId="8" borderId="34" xfId="0" applyNumberFormat="1" applyFont="1" applyFill="1" applyBorder="1" applyAlignment="1">
      <alignment horizontal="center" vertical="center" wrapText="1"/>
    </xf>
    <xf numFmtId="49" fontId="18" fillId="9" borderId="52" xfId="0" applyNumberFormat="1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8" fillId="9" borderId="35" xfId="0" applyNumberFormat="1" applyFont="1" applyFill="1" applyBorder="1" applyAlignment="1">
      <alignment horizontal="center" vertical="center"/>
    </xf>
    <xf numFmtId="49" fontId="18" fillId="9" borderId="3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B1" zoomScaleNormal="100" workbookViewId="0">
      <selection activeCell="K48" sqref="K48"/>
    </sheetView>
  </sheetViews>
  <sheetFormatPr baseColWidth="10" defaultColWidth="10.85546875" defaultRowHeight="11.25" customHeight="1" x14ac:dyDescent="0.25"/>
  <cols>
    <col min="1" max="1" width="4.42578125" style="57" customWidth="1"/>
    <col min="2" max="2" width="20.5703125" style="57" customWidth="1"/>
    <col min="3" max="3" width="19.42578125" style="57" customWidth="1"/>
    <col min="4" max="4" width="9.42578125" style="57" customWidth="1"/>
    <col min="5" max="5" width="14.42578125" style="57" customWidth="1"/>
    <col min="6" max="6" width="11" style="57" customWidth="1"/>
    <col min="7" max="7" width="12.42578125" style="57" customWidth="1"/>
    <col min="8" max="255" width="10.85546875" style="57" customWidth="1"/>
    <col min="256" max="16384" width="10.85546875" style="58"/>
  </cols>
  <sheetData>
    <row r="1" spans="1:7" ht="15" customHeight="1" x14ac:dyDescent="0.25">
      <c r="A1" s="56"/>
      <c r="B1" s="56"/>
      <c r="C1" s="56"/>
      <c r="D1" s="56"/>
      <c r="E1" s="56"/>
      <c r="F1" s="56"/>
      <c r="G1" s="56"/>
    </row>
    <row r="2" spans="1:7" ht="15" customHeight="1" x14ac:dyDescent="0.25">
      <c r="A2" s="56"/>
      <c r="B2" s="56"/>
      <c r="C2" s="56"/>
      <c r="D2" s="56"/>
      <c r="E2" s="56"/>
      <c r="F2" s="56"/>
      <c r="G2" s="56"/>
    </row>
    <row r="3" spans="1:7" ht="15" customHeight="1" x14ac:dyDescent="0.25">
      <c r="A3" s="56"/>
      <c r="B3" s="56"/>
      <c r="C3" s="56"/>
      <c r="D3" s="56"/>
      <c r="E3" s="56"/>
      <c r="F3" s="56"/>
      <c r="G3" s="56"/>
    </row>
    <row r="4" spans="1:7" ht="15" customHeight="1" x14ac:dyDescent="0.25">
      <c r="A4" s="56"/>
      <c r="B4" s="56"/>
      <c r="C4" s="56"/>
      <c r="D4" s="56"/>
      <c r="E4" s="56"/>
      <c r="F4" s="56"/>
      <c r="G4" s="56"/>
    </row>
    <row r="5" spans="1:7" ht="15" customHeight="1" x14ac:dyDescent="0.25">
      <c r="A5" s="56"/>
      <c r="B5" s="56"/>
      <c r="C5" s="56"/>
      <c r="D5" s="56"/>
      <c r="E5" s="56"/>
      <c r="F5" s="56"/>
      <c r="G5" s="56"/>
    </row>
    <row r="6" spans="1:7" ht="15" customHeight="1" x14ac:dyDescent="0.25">
      <c r="A6" s="56"/>
      <c r="B6" s="56"/>
      <c r="C6" s="56"/>
      <c r="D6" s="56"/>
      <c r="E6" s="56"/>
      <c r="F6" s="56"/>
      <c r="G6" s="56"/>
    </row>
    <row r="7" spans="1:7" ht="15" customHeight="1" x14ac:dyDescent="0.25">
      <c r="A7" s="56"/>
      <c r="B7" s="56"/>
      <c r="C7" s="56"/>
      <c r="D7" s="56"/>
      <c r="E7" s="56"/>
      <c r="F7" s="56"/>
      <c r="G7" s="56"/>
    </row>
    <row r="8" spans="1:7" ht="15" customHeight="1" x14ac:dyDescent="0.25">
      <c r="A8" s="56"/>
      <c r="B8" s="59"/>
      <c r="C8" s="60"/>
      <c r="D8" s="56"/>
      <c r="E8" s="60"/>
      <c r="F8" s="60"/>
      <c r="G8" s="60"/>
    </row>
    <row r="9" spans="1:7" ht="12" customHeight="1" x14ac:dyDescent="0.25">
      <c r="A9" s="61"/>
      <c r="B9" s="1" t="s">
        <v>0</v>
      </c>
      <c r="C9" s="110" t="s">
        <v>80</v>
      </c>
      <c r="D9" s="62"/>
      <c r="E9" s="161" t="s">
        <v>1</v>
      </c>
      <c r="F9" s="162"/>
      <c r="G9" s="110">
        <v>400</v>
      </c>
    </row>
    <row r="10" spans="1:7" ht="38.25" customHeight="1" x14ac:dyDescent="0.25">
      <c r="A10" s="61"/>
      <c r="B10" s="2" t="s">
        <v>2</v>
      </c>
      <c r="C10" s="110" t="s">
        <v>81</v>
      </c>
      <c r="D10" s="63"/>
      <c r="E10" s="163" t="s">
        <v>3</v>
      </c>
      <c r="F10" s="164"/>
      <c r="G10" s="111">
        <v>44652</v>
      </c>
    </row>
    <row r="11" spans="1:7" ht="18" customHeight="1" x14ac:dyDescent="0.25">
      <c r="A11" s="61"/>
      <c r="B11" s="2" t="s">
        <v>4</v>
      </c>
      <c r="C11" s="110" t="s">
        <v>82</v>
      </c>
      <c r="D11" s="63"/>
      <c r="E11" s="163" t="s">
        <v>5</v>
      </c>
      <c r="F11" s="164"/>
      <c r="G11" s="112">
        <v>32000</v>
      </c>
    </row>
    <row r="12" spans="1:7" ht="11.25" customHeight="1" x14ac:dyDescent="0.25">
      <c r="A12" s="61"/>
      <c r="B12" s="2" t="s">
        <v>6</v>
      </c>
      <c r="C12" s="110" t="s">
        <v>70</v>
      </c>
      <c r="D12" s="63"/>
      <c r="E12" s="107" t="s">
        <v>7</v>
      </c>
      <c r="F12" s="108"/>
      <c r="G12" s="112">
        <f>G9*G11</f>
        <v>12800000</v>
      </c>
    </row>
    <row r="13" spans="1:7" ht="11.25" customHeight="1" x14ac:dyDescent="0.25">
      <c r="A13" s="61"/>
      <c r="B13" s="2" t="s">
        <v>8</v>
      </c>
      <c r="C13" s="132" t="s">
        <v>71</v>
      </c>
      <c r="D13" s="63"/>
      <c r="E13" s="163" t="s">
        <v>9</v>
      </c>
      <c r="F13" s="164"/>
      <c r="G13" s="110" t="s">
        <v>72</v>
      </c>
    </row>
    <row r="14" spans="1:7" ht="13.5" customHeight="1" x14ac:dyDescent="0.25">
      <c r="A14" s="61"/>
      <c r="B14" s="2" t="s">
        <v>10</v>
      </c>
      <c r="C14" s="132" t="s">
        <v>71</v>
      </c>
      <c r="D14" s="63"/>
      <c r="E14" s="163" t="s">
        <v>11</v>
      </c>
      <c r="F14" s="164"/>
      <c r="G14" s="111">
        <v>45017</v>
      </c>
    </row>
    <row r="15" spans="1:7" ht="69" customHeight="1" x14ac:dyDescent="0.25">
      <c r="A15" s="61"/>
      <c r="B15" s="2" t="s">
        <v>12</v>
      </c>
      <c r="C15" s="111">
        <v>44728</v>
      </c>
      <c r="D15" s="63"/>
      <c r="E15" s="165" t="s">
        <v>13</v>
      </c>
      <c r="F15" s="166"/>
      <c r="G15" s="151" t="s">
        <v>97</v>
      </c>
    </row>
    <row r="16" spans="1:7" ht="12" customHeight="1" x14ac:dyDescent="0.25">
      <c r="A16" s="56"/>
      <c r="B16" s="65"/>
      <c r="C16" s="66"/>
      <c r="D16" s="6"/>
      <c r="E16" s="67"/>
      <c r="F16" s="67"/>
      <c r="G16" s="68"/>
    </row>
    <row r="17" spans="1:7" ht="12" customHeight="1" x14ac:dyDescent="0.25">
      <c r="A17" s="69"/>
      <c r="B17" s="159" t="s">
        <v>14</v>
      </c>
      <c r="C17" s="160"/>
      <c r="D17" s="160"/>
      <c r="E17" s="160"/>
      <c r="F17" s="160"/>
      <c r="G17" s="160"/>
    </row>
    <row r="18" spans="1:7" ht="12" customHeight="1" x14ac:dyDescent="0.25">
      <c r="A18" s="56"/>
      <c r="B18" s="70"/>
      <c r="C18" s="71"/>
      <c r="D18" s="71"/>
      <c r="E18" s="71"/>
      <c r="F18" s="72"/>
      <c r="G18" s="72"/>
    </row>
    <row r="19" spans="1:7" ht="12" customHeight="1" x14ac:dyDescent="0.25">
      <c r="A19" s="61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69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69"/>
      <c r="B21" s="133" t="s">
        <v>83</v>
      </c>
      <c r="C21" s="134" t="s">
        <v>22</v>
      </c>
      <c r="D21" s="135">
        <v>0.2</v>
      </c>
      <c r="E21" s="136" t="s">
        <v>75</v>
      </c>
      <c r="F21" s="137">
        <v>30000</v>
      </c>
      <c r="G21" s="64">
        <f t="shared" ref="G21:G26" si="0">(D21*F21)</f>
        <v>6000</v>
      </c>
    </row>
    <row r="22" spans="1:7" ht="25.5" customHeight="1" x14ac:dyDescent="0.25">
      <c r="A22" s="69"/>
      <c r="B22" s="133" t="s">
        <v>84</v>
      </c>
      <c r="C22" s="134" t="s">
        <v>22</v>
      </c>
      <c r="D22" s="135">
        <v>20</v>
      </c>
      <c r="E22" s="136" t="s">
        <v>75</v>
      </c>
      <c r="F22" s="137">
        <v>30000</v>
      </c>
      <c r="G22" s="64">
        <f t="shared" si="0"/>
        <v>600000</v>
      </c>
    </row>
    <row r="23" spans="1:7" ht="12.75" customHeight="1" x14ac:dyDescent="0.25">
      <c r="A23" s="69"/>
      <c r="B23" s="133" t="s">
        <v>73</v>
      </c>
      <c r="C23" s="134" t="s">
        <v>22</v>
      </c>
      <c r="D23" s="135">
        <v>2</v>
      </c>
      <c r="E23" s="136" t="s">
        <v>75</v>
      </c>
      <c r="F23" s="137">
        <v>30000</v>
      </c>
      <c r="G23" s="64">
        <f t="shared" si="0"/>
        <v>60000</v>
      </c>
    </row>
    <row r="24" spans="1:7" ht="12.75" customHeight="1" x14ac:dyDescent="0.25">
      <c r="A24" s="69"/>
      <c r="B24" s="133" t="s">
        <v>74</v>
      </c>
      <c r="C24" s="134" t="s">
        <v>22</v>
      </c>
      <c r="D24" s="135">
        <v>3</v>
      </c>
      <c r="E24" s="136" t="s">
        <v>85</v>
      </c>
      <c r="F24" s="137">
        <v>30000</v>
      </c>
      <c r="G24" s="64">
        <f t="shared" si="0"/>
        <v>90000</v>
      </c>
    </row>
    <row r="25" spans="1:7" ht="12.75" customHeight="1" x14ac:dyDescent="0.25">
      <c r="A25" s="69"/>
      <c r="B25" s="133" t="s">
        <v>86</v>
      </c>
      <c r="C25" s="134" t="s">
        <v>22</v>
      </c>
      <c r="D25" s="135">
        <v>10</v>
      </c>
      <c r="E25" s="136" t="s">
        <v>69</v>
      </c>
      <c r="F25" s="137">
        <v>30000</v>
      </c>
      <c r="G25" s="64">
        <f t="shared" si="0"/>
        <v>300000</v>
      </c>
    </row>
    <row r="26" spans="1:7" ht="12.75" customHeight="1" x14ac:dyDescent="0.25">
      <c r="A26" s="69"/>
      <c r="B26" s="133" t="s">
        <v>87</v>
      </c>
      <c r="C26" s="134" t="s">
        <v>22</v>
      </c>
      <c r="D26" s="138">
        <v>38</v>
      </c>
      <c r="E26" s="138" t="s">
        <v>88</v>
      </c>
      <c r="F26" s="137">
        <v>30000</v>
      </c>
      <c r="G26" s="64">
        <f t="shared" si="0"/>
        <v>1140000</v>
      </c>
    </row>
    <row r="27" spans="1:7" ht="12.75" customHeight="1" x14ac:dyDescent="0.25">
      <c r="A27" s="69"/>
      <c r="B27" s="8" t="s">
        <v>23</v>
      </c>
      <c r="C27" s="9"/>
      <c r="D27" s="9"/>
      <c r="E27" s="9"/>
      <c r="F27" s="10"/>
      <c r="G27" s="11">
        <f>SUM(G21:G26)</f>
        <v>2196000</v>
      </c>
    </row>
    <row r="28" spans="1:7" ht="12" customHeight="1" x14ac:dyDescent="0.25">
      <c r="A28" s="56"/>
      <c r="B28" s="70"/>
      <c r="C28" s="72"/>
      <c r="D28" s="72"/>
      <c r="E28" s="72"/>
      <c r="F28" s="74"/>
      <c r="G28" s="74"/>
    </row>
    <row r="29" spans="1:7" ht="12" customHeight="1" x14ac:dyDescent="0.25">
      <c r="A29" s="61"/>
      <c r="B29" s="12" t="s">
        <v>24</v>
      </c>
      <c r="C29" s="13"/>
      <c r="D29" s="14"/>
      <c r="E29" s="14"/>
      <c r="F29" s="15"/>
      <c r="G29" s="15"/>
    </row>
    <row r="30" spans="1:7" ht="24" customHeight="1" x14ac:dyDescent="0.25">
      <c r="A30" s="61"/>
      <c r="B30" s="16" t="s">
        <v>16</v>
      </c>
      <c r="C30" s="17" t="s">
        <v>17</v>
      </c>
      <c r="D30" s="17" t="s">
        <v>18</v>
      </c>
      <c r="E30" s="16" t="s">
        <v>19</v>
      </c>
      <c r="F30" s="17" t="s">
        <v>20</v>
      </c>
      <c r="G30" s="16" t="s">
        <v>21</v>
      </c>
    </row>
    <row r="31" spans="1:7" ht="12" customHeight="1" x14ac:dyDescent="0.25">
      <c r="A31" s="61"/>
      <c r="B31" s="18"/>
      <c r="C31" s="19" t="s">
        <v>64</v>
      </c>
      <c r="D31" s="19"/>
      <c r="E31" s="19"/>
      <c r="F31" s="18"/>
      <c r="G31" s="18"/>
    </row>
    <row r="32" spans="1:7" ht="12" customHeight="1" x14ac:dyDescent="0.25">
      <c r="A32" s="61"/>
      <c r="B32" s="20" t="s">
        <v>25</v>
      </c>
      <c r="C32" s="21"/>
      <c r="D32" s="21"/>
      <c r="E32" s="21"/>
      <c r="F32" s="22"/>
      <c r="G32" s="22"/>
    </row>
    <row r="33" spans="1:11" ht="12" customHeight="1" x14ac:dyDescent="0.25">
      <c r="A33" s="56"/>
      <c r="B33" s="75"/>
      <c r="C33" s="76"/>
      <c r="D33" s="76"/>
      <c r="E33" s="76"/>
      <c r="F33" s="77"/>
      <c r="G33" s="77"/>
    </row>
    <row r="34" spans="1:11" ht="12" customHeight="1" x14ac:dyDescent="0.25">
      <c r="A34" s="61"/>
      <c r="B34" s="12" t="s">
        <v>26</v>
      </c>
      <c r="C34" s="13"/>
      <c r="D34" s="14"/>
      <c r="E34" s="14"/>
      <c r="F34" s="15"/>
      <c r="G34" s="15"/>
    </row>
    <row r="35" spans="1:11" ht="24" customHeight="1" x14ac:dyDescent="0.25">
      <c r="A35" s="61"/>
      <c r="B35" s="23" t="s">
        <v>16</v>
      </c>
      <c r="C35" s="23" t="s">
        <v>17</v>
      </c>
      <c r="D35" s="23" t="s">
        <v>18</v>
      </c>
      <c r="E35" s="23" t="s">
        <v>19</v>
      </c>
      <c r="F35" s="24" t="s">
        <v>20</v>
      </c>
      <c r="G35" s="23" t="s">
        <v>21</v>
      </c>
    </row>
    <row r="36" spans="1:11" ht="12.75" customHeight="1" x14ac:dyDescent="0.25">
      <c r="A36" s="69"/>
      <c r="B36" s="133" t="s">
        <v>89</v>
      </c>
      <c r="C36" s="139" t="s">
        <v>27</v>
      </c>
      <c r="D36" s="140">
        <v>1</v>
      </c>
      <c r="E36" s="141" t="s">
        <v>66</v>
      </c>
      <c r="F36" s="142">
        <v>240000</v>
      </c>
      <c r="G36" s="64">
        <f t="shared" ref="G36:G38" si="1">(D36*F36)</f>
        <v>240000</v>
      </c>
    </row>
    <row r="37" spans="1:11" ht="12.75" customHeight="1" x14ac:dyDescent="0.25">
      <c r="A37" s="69"/>
      <c r="B37" s="106"/>
      <c r="C37" s="3"/>
      <c r="D37" s="73"/>
      <c r="E37" s="3"/>
      <c r="F37" s="64"/>
      <c r="G37" s="64">
        <f t="shared" si="1"/>
        <v>0</v>
      </c>
    </row>
    <row r="38" spans="1:11" ht="12.75" customHeight="1" x14ac:dyDescent="0.25">
      <c r="A38" s="69"/>
      <c r="B38" s="106"/>
      <c r="C38" s="3"/>
      <c r="D38" s="73"/>
      <c r="E38" s="3"/>
      <c r="F38" s="64"/>
      <c r="G38" s="64">
        <f t="shared" si="1"/>
        <v>0</v>
      </c>
    </row>
    <row r="39" spans="1:11" ht="12.75" customHeight="1" x14ac:dyDescent="0.25">
      <c r="A39" s="69"/>
      <c r="B39" s="78"/>
      <c r="C39" s="79"/>
      <c r="D39" s="80"/>
      <c r="E39" s="79"/>
      <c r="F39" s="81"/>
      <c r="G39" s="81"/>
    </row>
    <row r="40" spans="1:11" ht="12.75" customHeight="1" x14ac:dyDescent="0.25">
      <c r="A40" s="61"/>
      <c r="B40" s="25" t="s">
        <v>28</v>
      </c>
      <c r="C40" s="26"/>
      <c r="D40" s="26"/>
      <c r="E40" s="26"/>
      <c r="F40" s="27"/>
      <c r="G40" s="28">
        <f>SUM(G36:G39)</f>
        <v>240000</v>
      </c>
    </row>
    <row r="41" spans="1:11" ht="12" customHeight="1" x14ac:dyDescent="0.25">
      <c r="A41" s="56"/>
      <c r="B41" s="75"/>
      <c r="C41" s="76"/>
      <c r="D41" s="76"/>
      <c r="E41" s="76"/>
      <c r="F41" s="77"/>
      <c r="G41" s="77"/>
    </row>
    <row r="42" spans="1:11" ht="12" customHeight="1" x14ac:dyDescent="0.25">
      <c r="A42" s="61"/>
      <c r="B42" s="12" t="s">
        <v>29</v>
      </c>
      <c r="C42" s="13"/>
      <c r="D42" s="14"/>
      <c r="E42" s="14"/>
      <c r="F42" s="15"/>
      <c r="G42" s="15"/>
    </row>
    <row r="43" spans="1:11" ht="24" customHeight="1" x14ac:dyDescent="0.25">
      <c r="A43" s="61"/>
      <c r="B43" s="24" t="s">
        <v>30</v>
      </c>
      <c r="C43" s="24" t="s">
        <v>31</v>
      </c>
      <c r="D43" s="24" t="s">
        <v>32</v>
      </c>
      <c r="E43" s="24" t="s">
        <v>19</v>
      </c>
      <c r="F43" s="24" t="s">
        <v>20</v>
      </c>
      <c r="G43" s="24" t="s">
        <v>21</v>
      </c>
      <c r="K43" s="82"/>
    </row>
    <row r="44" spans="1:11" ht="12.75" customHeight="1" x14ac:dyDescent="0.25">
      <c r="A44" s="69"/>
      <c r="B44" s="29" t="s">
        <v>33</v>
      </c>
      <c r="C44" s="30"/>
      <c r="D44" s="30"/>
      <c r="E44" s="30"/>
      <c r="F44" s="30"/>
      <c r="G44" s="30"/>
      <c r="K44" s="82"/>
    </row>
    <row r="45" spans="1:11" ht="12.75" customHeight="1" x14ac:dyDescent="0.25">
      <c r="A45" s="69"/>
      <c r="B45" s="143" t="s">
        <v>34</v>
      </c>
      <c r="C45" s="138" t="s">
        <v>36</v>
      </c>
      <c r="D45" s="138">
        <v>2000</v>
      </c>
      <c r="E45" s="138" t="s">
        <v>75</v>
      </c>
      <c r="F45" s="144">
        <v>1800</v>
      </c>
      <c r="G45" s="85">
        <f>(D45*F45)</f>
        <v>3600000</v>
      </c>
    </row>
    <row r="46" spans="1:11" ht="12.75" customHeight="1" x14ac:dyDescent="0.25">
      <c r="A46" s="69"/>
      <c r="B46" s="86" t="s">
        <v>35</v>
      </c>
      <c r="C46" s="87"/>
      <c r="D46" s="108"/>
      <c r="E46" s="87"/>
      <c r="F46" s="85"/>
      <c r="G46" s="85"/>
    </row>
    <row r="47" spans="1:11" ht="12.75" customHeight="1" x14ac:dyDescent="0.25">
      <c r="A47" s="69"/>
      <c r="B47" s="143" t="s">
        <v>96</v>
      </c>
      <c r="C47" s="136" t="s">
        <v>36</v>
      </c>
      <c r="D47" s="135">
        <v>500</v>
      </c>
      <c r="E47" s="136" t="s">
        <v>75</v>
      </c>
      <c r="F47" s="145">
        <v>1100</v>
      </c>
      <c r="G47" s="85">
        <f>(D47*F47)</f>
        <v>550000</v>
      </c>
    </row>
    <row r="48" spans="1:11" ht="12.75" customHeight="1" x14ac:dyDescent="0.25">
      <c r="A48" s="69"/>
      <c r="B48" s="143" t="s">
        <v>76</v>
      </c>
      <c r="C48" s="136" t="s">
        <v>36</v>
      </c>
      <c r="D48" s="135">
        <v>652</v>
      </c>
      <c r="E48" s="136" t="s">
        <v>75</v>
      </c>
      <c r="F48" s="145">
        <v>1200</v>
      </c>
      <c r="G48" s="85">
        <f>(D48*F48)</f>
        <v>782400</v>
      </c>
    </row>
    <row r="49" spans="1:7" ht="12.75" customHeight="1" x14ac:dyDescent="0.25">
      <c r="A49" s="69"/>
      <c r="B49" s="143" t="s">
        <v>67</v>
      </c>
      <c r="C49" s="136" t="s">
        <v>36</v>
      </c>
      <c r="D49" s="135">
        <v>250</v>
      </c>
      <c r="E49" s="136" t="s">
        <v>75</v>
      </c>
      <c r="F49" s="145">
        <v>1200</v>
      </c>
      <c r="G49" s="85">
        <f>(D49*F49)</f>
        <v>300000</v>
      </c>
    </row>
    <row r="50" spans="1:7" ht="12.75" customHeight="1" x14ac:dyDescent="0.25">
      <c r="A50" s="69"/>
      <c r="B50" s="86" t="s">
        <v>37</v>
      </c>
      <c r="C50" s="87"/>
      <c r="D50" s="108"/>
      <c r="E50" s="87"/>
      <c r="F50" s="85"/>
      <c r="G50" s="85"/>
    </row>
    <row r="51" spans="1:7" ht="12.75" customHeight="1" x14ac:dyDescent="0.25">
      <c r="A51" s="69"/>
      <c r="B51" s="146" t="s">
        <v>90</v>
      </c>
      <c r="C51" s="141" t="s">
        <v>77</v>
      </c>
      <c r="D51" s="140">
        <v>3</v>
      </c>
      <c r="E51" s="141" t="s">
        <v>75</v>
      </c>
      <c r="F51" s="147">
        <v>41100</v>
      </c>
      <c r="G51" s="85">
        <f t="shared" ref="G51:G57" si="2">(D51*F51)</f>
        <v>123300</v>
      </c>
    </row>
    <row r="52" spans="1:7" ht="12.75" customHeight="1" x14ac:dyDescent="0.25">
      <c r="A52" s="69"/>
      <c r="B52" s="86" t="s">
        <v>68</v>
      </c>
      <c r="C52" s="83"/>
      <c r="D52" s="84"/>
      <c r="E52" s="83"/>
      <c r="F52" s="85"/>
      <c r="G52" s="85">
        <f t="shared" si="2"/>
        <v>0</v>
      </c>
    </row>
    <row r="53" spans="1:7" ht="12.75" customHeight="1" x14ac:dyDescent="0.25">
      <c r="A53" s="69"/>
      <c r="B53" s="148" t="s">
        <v>91</v>
      </c>
      <c r="C53" s="138" t="s">
        <v>77</v>
      </c>
      <c r="D53" s="138">
        <v>2.5</v>
      </c>
      <c r="E53" s="141" t="s">
        <v>75</v>
      </c>
      <c r="F53" s="137">
        <v>28990</v>
      </c>
      <c r="G53" s="85">
        <f t="shared" si="2"/>
        <v>72475</v>
      </c>
    </row>
    <row r="54" spans="1:7" ht="12.75" customHeight="1" x14ac:dyDescent="0.25">
      <c r="A54" s="69"/>
      <c r="B54" s="148" t="s">
        <v>92</v>
      </c>
      <c r="C54" s="138" t="s">
        <v>36</v>
      </c>
      <c r="D54" s="138">
        <v>2</v>
      </c>
      <c r="E54" s="141" t="s">
        <v>75</v>
      </c>
      <c r="F54" s="144">
        <v>21510</v>
      </c>
      <c r="G54" s="100">
        <f t="shared" si="2"/>
        <v>43020</v>
      </c>
    </row>
    <row r="55" spans="1:7" ht="12.75" customHeight="1" x14ac:dyDescent="0.25">
      <c r="A55" s="92"/>
      <c r="B55" s="148" t="s">
        <v>93</v>
      </c>
      <c r="C55" s="138" t="s">
        <v>77</v>
      </c>
      <c r="D55" s="138">
        <v>2</v>
      </c>
      <c r="E55" s="141" t="s">
        <v>75</v>
      </c>
      <c r="F55" s="144">
        <v>13200</v>
      </c>
      <c r="G55" s="105">
        <f t="shared" si="2"/>
        <v>26400</v>
      </c>
    </row>
    <row r="56" spans="1:7" ht="12.75" customHeight="1" x14ac:dyDescent="0.25">
      <c r="A56" s="92"/>
      <c r="B56" s="148" t="s">
        <v>94</v>
      </c>
      <c r="C56" s="138" t="s">
        <v>36</v>
      </c>
      <c r="D56" s="138">
        <v>4</v>
      </c>
      <c r="E56" s="138" t="s">
        <v>75</v>
      </c>
      <c r="F56" s="144">
        <v>21200</v>
      </c>
      <c r="G56" s="105">
        <f t="shared" si="2"/>
        <v>84800</v>
      </c>
    </row>
    <row r="57" spans="1:7" ht="12.75" customHeight="1" x14ac:dyDescent="0.25">
      <c r="A57" s="92"/>
      <c r="B57" s="148" t="s">
        <v>95</v>
      </c>
      <c r="C57" s="138" t="s">
        <v>36</v>
      </c>
      <c r="D57" s="138">
        <v>2</v>
      </c>
      <c r="E57" s="138" t="s">
        <v>75</v>
      </c>
      <c r="F57" s="144">
        <v>29990</v>
      </c>
      <c r="G57" s="105">
        <f t="shared" si="2"/>
        <v>59980</v>
      </c>
    </row>
    <row r="58" spans="1:7" ht="13.5" customHeight="1" x14ac:dyDescent="0.25">
      <c r="A58" s="61"/>
      <c r="B58" s="101" t="s">
        <v>38</v>
      </c>
      <c r="C58" s="102"/>
      <c r="D58" s="102"/>
      <c r="E58" s="102"/>
      <c r="F58" s="103"/>
      <c r="G58" s="104">
        <f>SUM(G44:G57)</f>
        <v>5642375</v>
      </c>
    </row>
    <row r="59" spans="1:7" ht="12" customHeight="1" x14ac:dyDescent="0.25">
      <c r="A59" s="56"/>
      <c r="B59" s="75"/>
      <c r="C59" s="76"/>
      <c r="D59" s="76"/>
      <c r="E59" s="88"/>
      <c r="F59" s="77"/>
      <c r="G59" s="77"/>
    </row>
    <row r="60" spans="1:7" ht="12" customHeight="1" x14ac:dyDescent="0.25">
      <c r="A60" s="61"/>
      <c r="B60" s="12" t="s">
        <v>39</v>
      </c>
      <c r="C60" s="13"/>
      <c r="D60" s="14"/>
      <c r="E60" s="14"/>
      <c r="F60" s="15"/>
      <c r="G60" s="15"/>
    </row>
    <row r="61" spans="1:7" ht="24" customHeight="1" x14ac:dyDescent="0.25">
      <c r="A61" s="61"/>
      <c r="B61" s="23" t="s">
        <v>40</v>
      </c>
      <c r="C61" s="24" t="s">
        <v>31</v>
      </c>
      <c r="D61" s="24" t="s">
        <v>32</v>
      </c>
      <c r="E61" s="23" t="s">
        <v>19</v>
      </c>
      <c r="F61" s="24" t="s">
        <v>20</v>
      </c>
      <c r="G61" s="23" t="s">
        <v>21</v>
      </c>
    </row>
    <row r="62" spans="1:7" ht="12.75" customHeight="1" x14ac:dyDescent="0.25">
      <c r="A62" s="69"/>
      <c r="B62" s="106"/>
      <c r="C62" s="83"/>
      <c r="D62" s="85"/>
      <c r="E62" s="3"/>
      <c r="F62" s="89"/>
      <c r="G62" s="85"/>
    </row>
    <row r="63" spans="1:7" ht="13.5" customHeight="1" x14ac:dyDescent="0.25">
      <c r="A63" s="61"/>
      <c r="B63" s="25" t="s">
        <v>65</v>
      </c>
      <c r="C63" s="31"/>
      <c r="D63" s="31"/>
      <c r="E63" s="31"/>
      <c r="F63" s="32"/>
      <c r="G63" s="33">
        <f>+G62</f>
        <v>0</v>
      </c>
    </row>
    <row r="64" spans="1:7" ht="12" customHeight="1" x14ac:dyDescent="0.25">
      <c r="A64" s="56"/>
      <c r="B64" s="90"/>
      <c r="C64" s="90"/>
      <c r="D64" s="90"/>
      <c r="E64" s="90"/>
      <c r="F64" s="91"/>
      <c r="G64" s="91"/>
    </row>
    <row r="65" spans="1:7" ht="12" customHeight="1" x14ac:dyDescent="0.25">
      <c r="A65" s="92"/>
      <c r="B65" s="41" t="s">
        <v>41</v>
      </c>
      <c r="C65" s="42"/>
      <c r="D65" s="42"/>
      <c r="E65" s="42"/>
      <c r="F65" s="42"/>
      <c r="G65" s="55">
        <f>G27+G40+G58+G63+G32</f>
        <v>8078375</v>
      </c>
    </row>
    <row r="66" spans="1:7" ht="12" customHeight="1" x14ac:dyDescent="0.25">
      <c r="A66" s="92"/>
      <c r="B66" s="43" t="s">
        <v>42</v>
      </c>
      <c r="C66" s="35"/>
      <c r="D66" s="35"/>
      <c r="E66" s="35"/>
      <c r="F66" s="35"/>
      <c r="G66" s="44">
        <f>G65*0.05</f>
        <v>403918.75</v>
      </c>
    </row>
    <row r="67" spans="1:7" ht="12" customHeight="1" x14ac:dyDescent="0.25">
      <c r="A67" s="92"/>
      <c r="B67" s="45" t="s">
        <v>43</v>
      </c>
      <c r="C67" s="34"/>
      <c r="D67" s="34"/>
      <c r="E67" s="34"/>
      <c r="F67" s="34"/>
      <c r="G67" s="46">
        <f>G66+G65</f>
        <v>8482293.75</v>
      </c>
    </row>
    <row r="68" spans="1:7" ht="12" customHeight="1" x14ac:dyDescent="0.25">
      <c r="A68" s="92"/>
      <c r="B68" s="43" t="s">
        <v>44</v>
      </c>
      <c r="C68" s="35"/>
      <c r="D68" s="35"/>
      <c r="E68" s="35"/>
      <c r="F68" s="35"/>
      <c r="G68" s="44">
        <f>G12</f>
        <v>12800000</v>
      </c>
    </row>
    <row r="69" spans="1:7" ht="12" customHeight="1" x14ac:dyDescent="0.25">
      <c r="A69" s="92"/>
      <c r="B69" s="47" t="s">
        <v>45</v>
      </c>
      <c r="C69" s="48"/>
      <c r="D69" s="48"/>
      <c r="E69" s="48"/>
      <c r="F69" s="48"/>
      <c r="G69" s="49">
        <f>G68-G67</f>
        <v>4317706.25</v>
      </c>
    </row>
    <row r="70" spans="1:7" ht="12" customHeight="1" x14ac:dyDescent="0.25">
      <c r="A70" s="92"/>
      <c r="B70" s="39" t="s">
        <v>46</v>
      </c>
      <c r="C70" s="40"/>
      <c r="D70" s="40"/>
      <c r="E70" s="40"/>
      <c r="F70" s="40"/>
      <c r="G70" s="37"/>
    </row>
    <row r="71" spans="1:7" ht="12.75" customHeight="1" x14ac:dyDescent="0.25">
      <c r="A71" s="92"/>
      <c r="B71" s="50"/>
      <c r="C71" s="40"/>
      <c r="D71" s="40"/>
      <c r="E71" s="40"/>
      <c r="F71" s="40"/>
      <c r="G71" s="37"/>
    </row>
    <row r="72" spans="1:7" ht="12" customHeight="1" x14ac:dyDescent="0.25">
      <c r="A72" s="92"/>
      <c r="B72" s="113" t="s">
        <v>47</v>
      </c>
      <c r="C72" s="114"/>
      <c r="D72" s="114"/>
      <c r="E72" s="114"/>
      <c r="F72" s="114"/>
      <c r="G72" s="115"/>
    </row>
    <row r="73" spans="1:7" ht="12" customHeight="1" x14ac:dyDescent="0.25">
      <c r="A73" s="92"/>
      <c r="B73" s="149" t="s">
        <v>48</v>
      </c>
      <c r="C73" s="52"/>
      <c r="D73" s="52"/>
      <c r="E73" s="52"/>
      <c r="F73" s="52"/>
      <c r="G73" s="116"/>
    </row>
    <row r="74" spans="1:7" ht="12" customHeight="1" x14ac:dyDescent="0.25">
      <c r="A74" s="92"/>
      <c r="B74" s="149" t="s">
        <v>49</v>
      </c>
      <c r="C74" s="52"/>
      <c r="D74" s="52"/>
      <c r="E74" s="52"/>
      <c r="F74" s="52"/>
      <c r="G74" s="116"/>
    </row>
    <row r="75" spans="1:7" ht="12" customHeight="1" x14ac:dyDescent="0.25">
      <c r="A75" s="92"/>
      <c r="B75" s="149" t="s">
        <v>79</v>
      </c>
      <c r="C75" s="52"/>
      <c r="D75" s="52"/>
      <c r="E75" s="52"/>
      <c r="F75" s="52"/>
      <c r="G75" s="116"/>
    </row>
    <row r="76" spans="1:7" ht="12" customHeight="1" x14ac:dyDescent="0.25">
      <c r="A76" s="92"/>
      <c r="B76" s="149" t="s">
        <v>78</v>
      </c>
      <c r="C76" s="52"/>
      <c r="D76" s="52"/>
      <c r="E76" s="52"/>
      <c r="F76" s="52"/>
      <c r="G76" s="116"/>
    </row>
    <row r="77" spans="1:7" ht="12" customHeight="1" x14ac:dyDescent="0.25">
      <c r="A77" s="92"/>
      <c r="B77" s="149" t="s">
        <v>50</v>
      </c>
      <c r="C77" s="52"/>
      <c r="D77" s="52"/>
      <c r="E77" s="52"/>
      <c r="F77" s="52"/>
      <c r="G77" s="116"/>
    </row>
    <row r="78" spans="1:7" ht="12.75" customHeight="1" x14ac:dyDescent="0.25">
      <c r="A78" s="92"/>
      <c r="B78" s="150" t="s">
        <v>98</v>
      </c>
      <c r="C78" s="109"/>
      <c r="D78" s="109"/>
      <c r="E78" s="109"/>
      <c r="F78" s="109"/>
      <c r="G78" s="117"/>
    </row>
    <row r="79" spans="1:7" ht="12.75" customHeight="1" thickBot="1" x14ac:dyDescent="0.3">
      <c r="A79" s="92"/>
      <c r="B79" s="52"/>
      <c r="C79" s="52"/>
      <c r="D79" s="52"/>
      <c r="E79" s="52"/>
      <c r="F79" s="52"/>
      <c r="G79" s="37"/>
    </row>
    <row r="80" spans="1:7" ht="15" customHeight="1" thickBot="1" x14ac:dyDescent="0.3">
      <c r="A80" s="92"/>
      <c r="B80" s="167" t="s">
        <v>51</v>
      </c>
      <c r="C80" s="168"/>
      <c r="D80" s="169"/>
      <c r="E80" s="94"/>
      <c r="F80" s="93"/>
      <c r="G80" s="37"/>
    </row>
    <row r="81" spans="1:7" ht="12" customHeight="1" x14ac:dyDescent="0.25">
      <c r="A81" s="92"/>
      <c r="B81" s="99" t="s">
        <v>40</v>
      </c>
      <c r="C81" s="126" t="s">
        <v>52</v>
      </c>
      <c r="D81" s="127" t="s">
        <v>53</v>
      </c>
      <c r="E81" s="94"/>
      <c r="F81" s="93"/>
      <c r="G81" s="37"/>
    </row>
    <row r="82" spans="1:7" ht="12" customHeight="1" x14ac:dyDescent="0.25">
      <c r="A82" s="92"/>
      <c r="B82" s="118" t="s">
        <v>54</v>
      </c>
      <c r="C82" s="119">
        <f>+G27</f>
        <v>2196000</v>
      </c>
      <c r="D82" s="120">
        <f>(C82/C88)</f>
        <v>0.25889223654863402</v>
      </c>
      <c r="E82" s="94"/>
      <c r="F82" s="93"/>
      <c r="G82" s="37"/>
    </row>
    <row r="83" spans="1:7" ht="12" customHeight="1" x14ac:dyDescent="0.25">
      <c r="A83" s="92"/>
      <c r="B83" s="118" t="s">
        <v>55</v>
      </c>
      <c r="C83" s="121">
        <f>+G32</f>
        <v>0</v>
      </c>
      <c r="D83" s="120">
        <v>0</v>
      </c>
      <c r="E83" s="94"/>
      <c r="F83" s="93"/>
      <c r="G83" s="37"/>
    </row>
    <row r="84" spans="1:7" ht="12" customHeight="1" x14ac:dyDescent="0.25">
      <c r="A84" s="92"/>
      <c r="B84" s="118" t="s">
        <v>56</v>
      </c>
      <c r="C84" s="119">
        <f>+G40</f>
        <v>240000</v>
      </c>
      <c r="D84" s="120">
        <f>(C84/C88)</f>
        <v>2.8294233502582953E-2</v>
      </c>
      <c r="E84" s="94"/>
      <c r="F84" s="93"/>
      <c r="G84" s="37"/>
    </row>
    <row r="85" spans="1:7" ht="12" customHeight="1" x14ac:dyDescent="0.25">
      <c r="A85" s="92"/>
      <c r="B85" s="118" t="s">
        <v>30</v>
      </c>
      <c r="C85" s="119">
        <f>+G58</f>
        <v>5642375</v>
      </c>
      <c r="D85" s="120">
        <f>(C85/C88)</f>
        <v>0.66519448232973544</v>
      </c>
      <c r="E85" s="94"/>
      <c r="F85" s="93"/>
      <c r="G85" s="37"/>
    </row>
    <row r="86" spans="1:7" ht="12" customHeight="1" x14ac:dyDescent="0.25">
      <c r="A86" s="92"/>
      <c r="B86" s="118" t="s">
        <v>57</v>
      </c>
      <c r="C86" s="122">
        <f>+G63</f>
        <v>0</v>
      </c>
      <c r="D86" s="120">
        <f>(C86/C88)</f>
        <v>0</v>
      </c>
      <c r="E86" s="95"/>
      <c r="F86" s="36"/>
      <c r="G86" s="37"/>
    </row>
    <row r="87" spans="1:7" ht="12" customHeight="1" thickBot="1" x14ac:dyDescent="0.3">
      <c r="A87" s="92"/>
      <c r="B87" s="128" t="s">
        <v>58</v>
      </c>
      <c r="C87" s="129">
        <f>+G66</f>
        <v>403918.75</v>
      </c>
      <c r="D87" s="130">
        <f>(C87/C88)</f>
        <v>4.7619047619047616E-2</v>
      </c>
      <c r="E87" s="95"/>
      <c r="F87" s="36"/>
      <c r="G87" s="37"/>
    </row>
    <row r="88" spans="1:7" ht="12.75" customHeight="1" thickBot="1" x14ac:dyDescent="0.3">
      <c r="A88" s="92"/>
      <c r="B88" s="123" t="s">
        <v>59</v>
      </c>
      <c r="C88" s="124">
        <f>SUM(C82:C87)</f>
        <v>8482293.75</v>
      </c>
      <c r="D88" s="125">
        <f>SUM(D82:D87)</f>
        <v>1</v>
      </c>
      <c r="E88" s="95"/>
      <c r="F88" s="36"/>
      <c r="G88" s="37"/>
    </row>
    <row r="89" spans="1:7" ht="12" customHeight="1" x14ac:dyDescent="0.25">
      <c r="A89" s="92"/>
      <c r="B89" s="97"/>
      <c r="C89" s="98"/>
      <c r="D89" s="98"/>
      <c r="E89" s="98"/>
      <c r="F89" s="40"/>
      <c r="G89" s="37"/>
    </row>
    <row r="90" spans="1:7" ht="12.75" customHeight="1" thickBot="1" x14ac:dyDescent="0.3">
      <c r="A90" s="92"/>
      <c r="B90" s="51"/>
      <c r="C90" s="98"/>
      <c r="D90" s="98"/>
      <c r="E90" s="98"/>
      <c r="F90" s="40"/>
      <c r="G90" s="37"/>
    </row>
    <row r="91" spans="1:7" ht="12" customHeight="1" thickBot="1" x14ac:dyDescent="0.3">
      <c r="A91" s="131"/>
      <c r="B91" s="156" t="s">
        <v>60</v>
      </c>
      <c r="C91" s="157"/>
      <c r="D91" s="157"/>
      <c r="E91" s="158"/>
      <c r="F91" s="36"/>
      <c r="G91" s="37"/>
    </row>
    <row r="92" spans="1:7" ht="12" customHeight="1" x14ac:dyDescent="0.25">
      <c r="A92" s="92"/>
      <c r="B92" s="99" t="s">
        <v>61</v>
      </c>
      <c r="C92" s="152">
        <f>+D92*0.9</f>
        <v>360</v>
      </c>
      <c r="D92" s="152">
        <f>+G9</f>
        <v>400</v>
      </c>
      <c r="E92" s="153">
        <f>+D92*1.1</f>
        <v>440.00000000000006</v>
      </c>
      <c r="F92" s="54"/>
      <c r="G92" s="38"/>
    </row>
    <row r="93" spans="1:7" ht="12.75" customHeight="1" thickBot="1" x14ac:dyDescent="0.3">
      <c r="A93" s="92"/>
      <c r="B93" s="96" t="s">
        <v>62</v>
      </c>
      <c r="C93" s="154">
        <f>(G67/C92)</f>
        <v>23561.927083333332</v>
      </c>
      <c r="D93" s="154">
        <f>(G67/D92)</f>
        <v>21205.734375</v>
      </c>
      <c r="E93" s="155">
        <f>(G67/E92)</f>
        <v>19277.940340909088</v>
      </c>
      <c r="F93" s="54"/>
      <c r="G93" s="38"/>
    </row>
    <row r="94" spans="1:7" ht="15.6" customHeight="1" x14ac:dyDescent="0.25">
      <c r="A94" s="92"/>
      <c r="B94" s="53" t="s">
        <v>63</v>
      </c>
      <c r="C94" s="52"/>
      <c r="D94" s="52"/>
      <c r="E94" s="52"/>
      <c r="F94" s="52"/>
      <c r="G94" s="52"/>
    </row>
  </sheetData>
  <mergeCells count="9">
    <mergeCell ref="B91:E91"/>
    <mergeCell ref="B17:G17"/>
    <mergeCell ref="E9:F9"/>
    <mergeCell ref="E10:F10"/>
    <mergeCell ref="E11:F11"/>
    <mergeCell ref="E13:F13"/>
    <mergeCell ref="E14:F14"/>
    <mergeCell ref="E15:F15"/>
    <mergeCell ref="B80:D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2022-06-16T20:29:37Z</dcterms:modified>
</cp:coreProperties>
</file>