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Castro\"/>
    </mc:Choice>
  </mc:AlternateContent>
  <bookViews>
    <workbookView xWindow="0" yWindow="0" windowWidth="19200" windowHeight="6720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59" i="1"/>
  <c r="G55" i="1"/>
  <c r="G56" i="1"/>
  <c r="G62" i="1"/>
  <c r="G63" i="1"/>
  <c r="G64" i="1"/>
  <c r="G65" i="1"/>
  <c r="G38" i="1"/>
  <c r="G37" i="1"/>
  <c r="G24" i="1"/>
  <c r="G25" i="1"/>
  <c r="G26" i="1"/>
  <c r="G12" i="1"/>
  <c r="G60" i="1" l="1"/>
  <c r="G57" i="1"/>
  <c r="C92" i="1" l="1"/>
  <c r="G71" i="1" l="1"/>
  <c r="G72" i="1" s="1"/>
  <c r="C95" i="1" s="1"/>
  <c r="G66" i="1"/>
  <c r="G61" i="1"/>
  <c r="G58" i="1"/>
  <c r="G50" i="1"/>
  <c r="G49" i="1"/>
  <c r="G48" i="1"/>
  <c r="G47" i="1"/>
  <c r="G46" i="1"/>
  <c r="G45" i="1"/>
  <c r="G44" i="1"/>
  <c r="G43" i="1"/>
  <c r="G42" i="1"/>
  <c r="G41" i="1"/>
  <c r="G40" i="1"/>
  <c r="G39" i="1"/>
  <c r="G23" i="1"/>
  <c r="G22" i="1"/>
  <c r="G21" i="1"/>
  <c r="G28" i="1" l="1"/>
  <c r="G67" i="1"/>
  <c r="C94" i="1" s="1"/>
  <c r="G51" i="1"/>
  <c r="C93" i="1" s="1"/>
  <c r="G74" i="1" l="1"/>
  <c r="G75" i="1" s="1"/>
  <c r="C91" i="1"/>
  <c r="G76" i="1" l="1"/>
  <c r="C96" i="1"/>
  <c r="C97" i="1" s="1"/>
  <c r="E102" i="1" l="1"/>
  <c r="D102" i="1"/>
  <c r="C102" i="1"/>
  <c r="G78" i="1"/>
  <c r="D94" i="1"/>
  <c r="D93" i="1"/>
  <c r="D95" i="1"/>
  <c r="D91" i="1"/>
  <c r="D96" i="1"/>
  <c r="D97" i="1" l="1"/>
</calcChain>
</file>

<file path=xl/sharedStrings.xml><?xml version="1.0" encoding="utf-8"?>
<sst xmlns="http://schemas.openxmlformats.org/spreadsheetml/2006/main" count="148" uniqueCount="105">
  <si>
    <t>RUBRO O CULTIVO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</si>
  <si>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</si>
  <si>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</si>
  <si>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</si>
  <si>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</si>
  <si>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</si>
  <si>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</si>
  <si>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</si>
  <si>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</si>
  <si>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</si>
  <si>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</si>
  <si>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</si>
  <si>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</si>
  <si>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</si>
  <si>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</si>
  <si>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</si>
  <si>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</si>
  <si>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</si>
  <si>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</si>
  <si>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</si>
  <si>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</si>
  <si>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</si>
  <si>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</si>
  <si>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</si>
  <si>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</si>
  <si>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</si>
  <si>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</si>
  <si>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</si>
  <si>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</si>
  <si>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</si>
  <si>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</si>
  <si>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</si>
  <si>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</si>
  <si>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</si>
  <si>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</si>
  <si>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</si>
  <si>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</si>
  <si>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</si>
  <si>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</si>
  <si>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</si>
  <si>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</si>
  <si>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</si>
  <si>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</si>
  <si>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</si>
  <si>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</si>
  <si>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</si>
  <si>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</si>
  <si>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</si>
  <si>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</si>
  <si>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</si>
  <si>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</si>
  <si>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</si>
  <si>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</si>
  <si>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</si>
  <si>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</si>
  <si>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LOS LAGOS</t>
  </si>
  <si>
    <t>ÁREA</t>
  </si>
  <si>
    <t>CASTRO</t>
  </si>
  <si>
    <t>INGRESO ESPERADO, CON IVA ($)</t>
  </si>
  <si>
    <t>DESTINO PRODUCCIÓN</t>
  </si>
  <si>
    <t>VARIEDAD</t>
  </si>
  <si>
    <t>DESIREE</t>
  </si>
  <si>
    <t>MEDIA</t>
  </si>
  <si>
    <t>CASTRO PUQUELDON DALCAHUE</t>
  </si>
  <si>
    <t>MERCADO LOCAL</t>
  </si>
  <si>
    <t>HELADAS</t>
  </si>
  <si>
    <t>Desinfección de semillas</t>
  </si>
  <si>
    <t>Sep-Oct</t>
  </si>
  <si>
    <t>Siembra y abonadura</t>
  </si>
  <si>
    <t>Mezcla Fertiliz. y otros</t>
  </si>
  <si>
    <t>Aplicación Biocidas (3)</t>
  </si>
  <si>
    <t>Nov-Dic</t>
  </si>
  <si>
    <t>Aporca, limpias, fertilizaciones</t>
  </si>
  <si>
    <t>Diciembre</t>
  </si>
  <si>
    <t>Cosecha y recolección</t>
  </si>
  <si>
    <t>Mar-Abr</t>
  </si>
  <si>
    <t>Aradura</t>
  </si>
  <si>
    <t>Agosto</t>
  </si>
  <si>
    <t>Rastraje</t>
  </si>
  <si>
    <t>Ago-Sep</t>
  </si>
  <si>
    <t>SEMILLA</t>
  </si>
  <si>
    <t>Kg</t>
  </si>
  <si>
    <t>FERTILIZANTES</t>
  </si>
  <si>
    <t>Nitran Magnesio</t>
  </si>
  <si>
    <t>Superfosfato triple</t>
  </si>
  <si>
    <t>Muriato de Potasio</t>
  </si>
  <si>
    <t>HERBICIDA</t>
  </si>
  <si>
    <t>RANGO</t>
  </si>
  <si>
    <t>l</t>
  </si>
  <si>
    <t>FUNGICIDAS</t>
  </si>
  <si>
    <t>BRAVO 720</t>
  </si>
  <si>
    <t>Moxan</t>
  </si>
  <si>
    <t>Oct-NOV</t>
  </si>
  <si>
    <t>FORUM</t>
  </si>
  <si>
    <t>DIC-FEB</t>
  </si>
  <si>
    <t>REVUS TOP</t>
  </si>
  <si>
    <t>FEB-MAR</t>
  </si>
  <si>
    <t>RENDIMIENTO (qq/há)</t>
  </si>
  <si>
    <t>PRECIO ESPERADO ($/qq)</t>
  </si>
  <si>
    <t>ESCENARIOS COSTO UNITARIO  ($/qq)</t>
  </si>
  <si>
    <t>Rendimiento (qq/há)</t>
  </si>
  <si>
    <t>Costo unitario ($/qq) (*)</t>
  </si>
  <si>
    <t>PAPA GUARDA</t>
  </si>
  <si>
    <t>Marzo /Abril 2022</t>
  </si>
  <si>
    <t>Marzo/Abril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</si>
</sst>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43" fontId="20" fillId="0" borderId="23" applyFont="0" applyFill="0" applyBorder="0" applyAlignment="0" applyProtection="0"/>
    <xf numFmtId="164" fontId="21" fillId="0" borderId="23" applyFont="0" applyFill="0" applyBorder="0" applyAlignment="0" applyProtection="0"/>
    <xf numFmtId="43" fontId="21" fillId="0" borderId="23" applyFont="0" applyFill="0" applyBorder="0" applyAlignment="0" applyProtection="0"/>
  </cellStyleXfs>
  <cellXfs count="17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168" fontId="2" fillId="10" borderId="57" xfId="1" applyNumberFormat="1" applyFont="1" applyFill="1" applyBorder="1" applyAlignment="1">
      <alignment horizontal="right" vertical="center"/>
    </xf>
    <xf numFmtId="0" fontId="2" fillId="10" borderId="59" xfId="0" applyFont="1" applyFill="1" applyBorder="1" applyAlignment="1">
      <alignment horizontal="right" vertical="center" wrapText="1"/>
    </xf>
    <xf numFmtId="0" fontId="22" fillId="11" borderId="22" xfId="0" applyFont="1" applyFill="1" applyBorder="1" applyAlignment="1">
      <alignment vertical="center"/>
    </xf>
    <xf numFmtId="49" fontId="22" fillId="11" borderId="23" xfId="0" applyNumberFormat="1" applyFont="1" applyFill="1" applyBorder="1" applyAlignment="1">
      <alignment vertical="center"/>
    </xf>
    <xf numFmtId="0" fontId="19" fillId="11" borderId="23" xfId="0" applyFont="1" applyFill="1" applyBorder="1" applyAlignment="1">
      <alignment vertical="center"/>
    </xf>
    <xf numFmtId="0" fontId="19" fillId="11" borderId="53" xfId="0" applyFont="1" applyFill="1" applyBorder="1" applyAlignment="1">
      <alignment vertical="center"/>
    </xf>
    <xf numFmtId="49" fontId="18" fillId="10" borderId="54" xfId="0" applyNumberFormat="1" applyFont="1" applyFill="1" applyBorder="1" applyAlignment="1">
      <alignment vertical="center"/>
    </xf>
    <xf numFmtId="0" fontId="18" fillId="10" borderId="55" xfId="0" applyNumberFormat="1" applyFont="1" applyFill="1" applyBorder="1" applyAlignment="1">
      <alignment vertical="center"/>
    </xf>
    <xf numFmtId="3" fontId="18" fillId="10" borderId="55" xfId="0" applyNumberFormat="1" applyFont="1" applyFill="1" applyBorder="1" applyAlignment="1">
      <alignment vertical="center"/>
    </xf>
    <xf numFmtId="3" fontId="18" fillId="10" borderId="56" xfId="0" applyNumberFormat="1" applyFont="1" applyFill="1" applyBorder="1" applyAlignment="1">
      <alignment vertical="center"/>
    </xf>
    <xf numFmtId="49" fontId="18" fillId="10" borderId="39" xfId="0" applyNumberFormat="1" applyFont="1" applyFill="1" applyBorder="1" applyAlignment="1">
      <alignment vertical="center"/>
    </xf>
    <xf numFmtId="167" fontId="18" fillId="10" borderId="40" xfId="0" applyNumberFormat="1" applyFont="1" applyFill="1" applyBorder="1" applyAlignment="1">
      <alignment vertical="center"/>
    </xf>
    <xf numFmtId="167" fontId="18" fillId="10" borderId="41" xfId="0" applyNumberFormat="1" applyFont="1" applyFill="1" applyBorder="1" applyAlignment="1">
      <alignment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 wrapText="1"/>
    </xf>
    <xf numFmtId="17" fontId="2" fillId="0" borderId="57" xfId="0" applyNumberFormat="1" applyFont="1" applyBorder="1" applyAlignment="1">
      <alignment horizontal="right" vertical="center"/>
    </xf>
    <xf numFmtId="168" fontId="2" fillId="0" borderId="57" xfId="1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 wrapText="1"/>
    </xf>
    <xf numFmtId="0" fontId="23" fillId="0" borderId="57" xfId="0" applyFont="1" applyBorder="1" applyAlignment="1" applyProtection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</xf>
    <xf numFmtId="168" fontId="23" fillId="0" borderId="57" xfId="1" applyNumberFormat="1" applyFont="1" applyBorder="1" applyAlignment="1" applyProtection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0" xfId="0" applyFont="1" applyFill="1" applyBorder="1" applyAlignment="1" applyProtection="1">
      <alignment horizontal="left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</xf>
    <xf numFmtId="168" fontId="23" fillId="0" borderId="60" xfId="1" applyNumberFormat="1" applyFont="1" applyFill="1" applyBorder="1" applyAlignment="1" applyProtection="1">
      <alignment vertical="center"/>
    </xf>
    <xf numFmtId="0" fontId="24" fillId="0" borderId="60" xfId="0" applyFont="1" applyFill="1" applyBorder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0" fontId="23" fillId="10" borderId="60" xfId="0" applyFont="1" applyFill="1" applyBorder="1" applyAlignment="1">
      <alignment horizontal="center" vertical="center"/>
    </xf>
    <xf numFmtId="0" fontId="23" fillId="10" borderId="60" xfId="0" applyFont="1" applyFill="1" applyBorder="1" applyAlignment="1" applyProtection="1">
      <alignment horizontal="center" vertical="center"/>
    </xf>
    <xf numFmtId="168" fontId="23" fillId="10" borderId="60" xfId="1" applyNumberFormat="1" applyFont="1" applyFill="1" applyBorder="1" applyAlignment="1">
      <alignment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60" xfId="0" applyFont="1" applyBorder="1" applyAlignment="1" applyProtection="1">
      <alignment horizontal="center" vertical="center"/>
    </xf>
    <xf numFmtId="0" fontId="23" fillId="0" borderId="60" xfId="0" applyFont="1" applyBorder="1" applyAlignment="1" applyProtection="1">
      <alignment horizontal="center" vertical="center"/>
      <protection locked="0"/>
    </xf>
    <xf numFmtId="168" fontId="23" fillId="0" borderId="60" xfId="1" applyNumberFormat="1" applyFont="1" applyBorder="1" applyAlignment="1" applyProtection="1">
      <alignment vertical="center"/>
      <protection locked="0"/>
    </xf>
    <xf numFmtId="0" fontId="23" fillId="10" borderId="60" xfId="0" applyFont="1" applyFill="1" applyBorder="1" applyAlignment="1">
      <alignment horizontal="left" vertical="center"/>
    </xf>
    <xf numFmtId="0" fontId="23" fillId="10" borderId="60" xfId="0" applyFont="1" applyFill="1" applyBorder="1" applyAlignment="1" applyProtection="1">
      <alignment horizontal="center" vertical="center"/>
      <protection locked="0"/>
    </xf>
    <xf numFmtId="168" fontId="23" fillId="10" borderId="60" xfId="1" applyNumberFormat="1" applyFont="1" applyFill="1" applyBorder="1" applyAlignment="1" applyProtection="1">
      <alignment vertical="center"/>
      <protection locked="0"/>
    </xf>
    <xf numFmtId="0" fontId="24" fillId="10" borderId="60" xfId="0" applyFont="1" applyFill="1" applyBorder="1" applyAlignment="1">
      <alignment horizontal="left" vertical="center"/>
    </xf>
    <xf numFmtId="0" fontId="23" fillId="10" borderId="60" xfId="0" applyFont="1" applyFill="1" applyBorder="1" applyAlignment="1">
      <alignment horizontal="left" vertical="center" wrapText="1"/>
    </xf>
    <xf numFmtId="168" fontId="23" fillId="10" borderId="60" xfId="1" applyNumberFormat="1" applyFont="1" applyFill="1" applyBorder="1" applyAlignment="1" applyProtection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</cellXfs>
  <cellStyles count="4">
    <cellStyle name="Millares 2" xfId="1"/>
    <cellStyle name="Millares 4" xfId="2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7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60" customWidth="1"/>
    <col min="2" max="2" width="20.54296875" style="60" customWidth="1"/>
    <col min="3" max="3" width="19.453125" style="60" customWidth="1"/>
    <col min="4" max="4" width="9.453125" style="60" customWidth="1"/>
    <col min="5" max="5" width="14.453125" style="60" customWidth="1"/>
    <col min="6" max="6" width="14.54296875" style="60" customWidth="1"/>
    <col min="7" max="7" width="18" style="60" customWidth="1"/>
    <col min="8" max="255" width="10.81640625" style="60" customWidth="1"/>
    <col min="256" max="16384" width="10.81640625" style="61"/>
  </cols>
  <sheetData>
    <row r="1" spans="1:7" ht="15" customHeight="1" x14ac:dyDescent="0.35">
      <c r="A1" s="59"/>
      <c r="B1" s="59"/>
      <c r="C1" s="59"/>
      <c r="D1" s="59"/>
      <c r="E1" s="59"/>
      <c r="F1" s="59"/>
      <c r="G1" s="59"/>
    </row>
    <row r="2" spans="1:7" ht="15" customHeight="1" x14ac:dyDescent="0.35">
      <c r="A2" s="59"/>
      <c r="B2" s="59"/>
      <c r="C2" s="59"/>
      <c r="D2" s="59"/>
      <c r="E2" s="59"/>
      <c r="F2" s="59"/>
      <c r="G2" s="59"/>
    </row>
    <row r="3" spans="1:7" ht="15" customHeight="1" x14ac:dyDescent="0.35">
      <c r="A3" s="59"/>
      <c r="B3" s="59"/>
      <c r="C3" s="59"/>
      <c r="D3" s="59"/>
      <c r="E3" s="59"/>
      <c r="F3" s="59"/>
      <c r="G3" s="59"/>
    </row>
    <row r="4" spans="1:7" ht="15" customHeight="1" x14ac:dyDescent="0.35">
      <c r="A4" s="59"/>
      <c r="B4" s="59"/>
      <c r="C4" s="59"/>
      <c r="D4" s="59"/>
      <c r="E4" s="59"/>
      <c r="F4" s="59"/>
      <c r="G4" s="59"/>
    </row>
    <row r="5" spans="1:7" ht="15" customHeight="1" x14ac:dyDescent="0.35">
      <c r="A5" s="59"/>
      <c r="B5" s="59"/>
      <c r="C5" s="59"/>
      <c r="D5" s="59"/>
      <c r="E5" s="59"/>
      <c r="F5" s="59"/>
      <c r="G5" s="59"/>
    </row>
    <row r="6" spans="1:7" ht="15" customHeight="1" x14ac:dyDescent="0.35">
      <c r="A6" s="59"/>
      <c r="B6" s="59"/>
      <c r="C6" s="59"/>
      <c r="D6" s="59"/>
      <c r="E6" s="59"/>
      <c r="F6" s="59"/>
      <c r="G6" s="59"/>
    </row>
    <row r="7" spans="1:7" ht="15" customHeight="1" x14ac:dyDescent="0.35">
      <c r="A7" s="59"/>
      <c r="B7" s="59"/>
      <c r="C7" s="59"/>
      <c r="D7" s="59"/>
      <c r="E7" s="59"/>
      <c r="F7" s="59"/>
      <c r="G7" s="59"/>
    </row>
    <row r="8" spans="1:7" ht="15" customHeight="1" x14ac:dyDescent="0.35">
      <c r="A8" s="59"/>
      <c r="B8" s="62"/>
      <c r="C8" s="63"/>
      <c r="D8" s="59"/>
      <c r="E8" s="63"/>
      <c r="F8" s="63"/>
      <c r="G8" s="63"/>
    </row>
    <row r="9" spans="1:7" ht="12" customHeight="1" x14ac:dyDescent="0.35">
      <c r="A9" s="64"/>
      <c r="B9" s="1" t="s">
        <v>0</v>
      </c>
      <c r="C9" s="65" t="s">
        <v>102</v>
      </c>
      <c r="D9" s="66"/>
      <c r="E9" s="172" t="s">
        <v>97</v>
      </c>
      <c r="F9" s="173"/>
      <c r="G9" s="67">
        <v>350</v>
      </c>
    </row>
    <row r="10" spans="1:7" ht="38.25" customHeight="1" x14ac:dyDescent="0.35">
      <c r="A10" s="64"/>
      <c r="B10" s="122" t="s">
        <v>60</v>
      </c>
      <c r="C10" s="136" t="s">
        <v>61</v>
      </c>
      <c r="D10" s="68"/>
      <c r="E10" s="171" t="s">
        <v>1</v>
      </c>
      <c r="F10" s="171"/>
      <c r="G10" s="139" t="s">
        <v>104</v>
      </c>
    </row>
    <row r="11" spans="1:7" ht="18" customHeight="1" x14ac:dyDescent="0.35">
      <c r="A11" s="64"/>
      <c r="B11" s="122" t="s">
        <v>2</v>
      </c>
      <c r="C11" s="137" t="s">
        <v>62</v>
      </c>
      <c r="D11" s="68"/>
      <c r="E11" s="171" t="s">
        <v>98</v>
      </c>
      <c r="F11" s="171"/>
      <c r="G11" s="140">
        <v>32000</v>
      </c>
    </row>
    <row r="12" spans="1:7" ht="11.25" customHeight="1" x14ac:dyDescent="0.35">
      <c r="A12" s="64"/>
      <c r="B12" s="122" t="s">
        <v>3</v>
      </c>
      <c r="C12" s="137" t="s">
        <v>55</v>
      </c>
      <c r="D12" s="68"/>
      <c r="E12" s="171" t="s">
        <v>58</v>
      </c>
      <c r="F12" s="171"/>
      <c r="G12" s="123">
        <f>G9*G11</f>
        <v>11200000</v>
      </c>
    </row>
    <row r="13" spans="1:7" ht="11.25" customHeight="1" x14ac:dyDescent="0.35">
      <c r="A13" s="64"/>
      <c r="B13" s="122" t="s">
        <v>56</v>
      </c>
      <c r="C13" s="136" t="s">
        <v>57</v>
      </c>
      <c r="D13" s="68"/>
      <c r="E13" s="171" t="s">
        <v>59</v>
      </c>
      <c r="F13" s="171"/>
      <c r="G13" s="137" t="s">
        <v>64</v>
      </c>
    </row>
    <row r="14" spans="1:7" ht="23.25" customHeight="1" x14ac:dyDescent="0.35">
      <c r="A14" s="64"/>
      <c r="B14" s="122" t="s">
        <v>4</v>
      </c>
      <c r="C14" s="138" t="s">
        <v>63</v>
      </c>
      <c r="D14" s="68"/>
      <c r="E14" s="174" t="s">
        <v>5</v>
      </c>
      <c r="F14" s="174"/>
      <c r="G14" s="139" t="s">
        <v>103</v>
      </c>
    </row>
    <row r="15" spans="1:7" ht="25.5" customHeight="1" x14ac:dyDescent="0.35">
      <c r="A15" s="64"/>
      <c r="B15" s="122" t="s">
        <v>6</v>
      </c>
      <c r="C15" s="139">
        <v>44713</v>
      </c>
      <c r="D15" s="68"/>
      <c r="E15" s="177" t="s">
        <v>7</v>
      </c>
      <c r="F15" s="177"/>
      <c r="G15" s="141" t="s">
        <v>65</v>
      </c>
    </row>
    <row r="16" spans="1:7" ht="12" customHeight="1" x14ac:dyDescent="0.35">
      <c r="A16" s="59"/>
      <c r="B16" s="71"/>
      <c r="C16" s="72"/>
      <c r="D16" s="5"/>
      <c r="E16" s="177"/>
      <c r="F16" s="177"/>
      <c r="G16" s="124"/>
    </row>
    <row r="17" spans="1:7" ht="12" customHeight="1" x14ac:dyDescent="0.35">
      <c r="A17" s="73"/>
      <c r="B17" s="175" t="s">
        <v>8</v>
      </c>
      <c r="C17" s="176"/>
      <c r="D17" s="176"/>
      <c r="E17" s="176"/>
      <c r="F17" s="176"/>
      <c r="G17" s="176"/>
    </row>
    <row r="18" spans="1:7" ht="12" customHeight="1" x14ac:dyDescent="0.35">
      <c r="A18" s="59"/>
      <c r="B18" s="74"/>
      <c r="C18" s="75"/>
      <c r="D18" s="75"/>
      <c r="E18" s="75"/>
      <c r="F18" s="76"/>
      <c r="G18" s="76"/>
    </row>
    <row r="19" spans="1:7" ht="12" customHeight="1" x14ac:dyDescent="0.35">
      <c r="A19" s="64"/>
      <c r="B19" s="3" t="s">
        <v>9</v>
      </c>
      <c r="C19" s="4"/>
      <c r="D19" s="5"/>
      <c r="E19" s="5"/>
      <c r="F19" s="5"/>
      <c r="G19" s="5"/>
    </row>
    <row r="20" spans="1:7" ht="24" customHeight="1" x14ac:dyDescent="0.35">
      <c r="A20" s="73"/>
      <c r="B20" s="6" t="s">
        <v>10</v>
      </c>
      <c r="C20" s="6" t="s">
        <v>11</v>
      </c>
      <c r="D20" s="6" t="s">
        <v>12</v>
      </c>
      <c r="E20" s="6" t="s">
        <v>13</v>
      </c>
      <c r="F20" s="6" t="s">
        <v>14</v>
      </c>
      <c r="G20" s="6" t="s">
        <v>15</v>
      </c>
    </row>
    <row r="21" spans="1:7" ht="12.75" customHeight="1" x14ac:dyDescent="0.35">
      <c r="A21" s="73"/>
      <c r="B21" s="142" t="s">
        <v>66</v>
      </c>
      <c r="C21" s="143" t="s">
        <v>16</v>
      </c>
      <c r="D21" s="144">
        <v>0.2</v>
      </c>
      <c r="E21" s="145" t="s">
        <v>67</v>
      </c>
      <c r="F21" s="146">
        <v>30000</v>
      </c>
      <c r="G21" s="70">
        <f>(D21*F21)</f>
        <v>6000</v>
      </c>
    </row>
    <row r="22" spans="1:7" ht="25.5" customHeight="1" x14ac:dyDescent="0.35">
      <c r="A22" s="73"/>
      <c r="B22" s="142" t="s">
        <v>68</v>
      </c>
      <c r="C22" s="143" t="s">
        <v>16</v>
      </c>
      <c r="D22" s="144">
        <v>8</v>
      </c>
      <c r="E22" s="145" t="s">
        <v>67</v>
      </c>
      <c r="F22" s="146">
        <v>30000</v>
      </c>
      <c r="G22" s="70">
        <f>(D22*F22)</f>
        <v>240000</v>
      </c>
    </row>
    <row r="23" spans="1:7" ht="12.75" customHeight="1" x14ac:dyDescent="0.35">
      <c r="A23" s="73"/>
      <c r="B23" s="142" t="s">
        <v>69</v>
      </c>
      <c r="C23" s="143" t="s">
        <v>16</v>
      </c>
      <c r="D23" s="144">
        <v>2</v>
      </c>
      <c r="E23" s="145" t="s">
        <v>67</v>
      </c>
      <c r="F23" s="146">
        <v>30000</v>
      </c>
      <c r="G23" s="70">
        <f>(D23*F23)</f>
        <v>60000</v>
      </c>
    </row>
    <row r="24" spans="1:7" ht="12.75" customHeight="1" x14ac:dyDescent="0.35">
      <c r="A24" s="73"/>
      <c r="B24" s="142" t="s">
        <v>70</v>
      </c>
      <c r="C24" s="143" t="s">
        <v>16</v>
      </c>
      <c r="D24" s="144">
        <v>3</v>
      </c>
      <c r="E24" s="145" t="s">
        <v>71</v>
      </c>
      <c r="F24" s="146">
        <v>30000</v>
      </c>
      <c r="G24" s="70">
        <f t="shared" ref="G24:G26" si="0">(D24*F24)</f>
        <v>90000</v>
      </c>
    </row>
    <row r="25" spans="1:7" ht="12.75" customHeight="1" x14ac:dyDescent="0.35">
      <c r="A25" s="73"/>
      <c r="B25" s="142" t="s">
        <v>72</v>
      </c>
      <c r="C25" s="143" t="s">
        <v>16</v>
      </c>
      <c r="D25" s="144">
        <v>6</v>
      </c>
      <c r="E25" s="145" t="s">
        <v>73</v>
      </c>
      <c r="F25" s="146">
        <v>30000</v>
      </c>
      <c r="G25" s="70">
        <f t="shared" si="0"/>
        <v>180000</v>
      </c>
    </row>
    <row r="26" spans="1:7" ht="12.75" customHeight="1" x14ac:dyDescent="0.35">
      <c r="A26" s="73"/>
      <c r="B26" s="142" t="s">
        <v>74</v>
      </c>
      <c r="C26" s="143" t="s">
        <v>16</v>
      </c>
      <c r="D26" s="147">
        <v>58</v>
      </c>
      <c r="E26" s="148" t="s">
        <v>75</v>
      </c>
      <c r="F26" s="146">
        <v>30000</v>
      </c>
      <c r="G26" s="70">
        <f t="shared" si="0"/>
        <v>1740000</v>
      </c>
    </row>
    <row r="27" spans="1:7" ht="12.75" customHeight="1" x14ac:dyDescent="0.35">
      <c r="A27" s="73"/>
      <c r="B27" s="77"/>
      <c r="C27" s="2"/>
      <c r="D27" s="78"/>
      <c r="E27" s="77"/>
      <c r="F27" s="70"/>
      <c r="G27" s="70"/>
    </row>
    <row r="28" spans="1:7" ht="12.75" customHeight="1" x14ac:dyDescent="0.35">
      <c r="A28" s="73"/>
      <c r="B28" s="7" t="s">
        <v>17</v>
      </c>
      <c r="C28" s="8"/>
      <c r="D28" s="8"/>
      <c r="E28" s="8"/>
      <c r="F28" s="9"/>
      <c r="G28" s="10">
        <f>SUM(G21:G26)</f>
        <v>2316000</v>
      </c>
    </row>
    <row r="29" spans="1:7" ht="12" customHeight="1" x14ac:dyDescent="0.35">
      <c r="A29" s="59"/>
      <c r="B29" s="74"/>
      <c r="C29" s="76"/>
      <c r="D29" s="76"/>
      <c r="E29" s="76"/>
      <c r="F29" s="79"/>
      <c r="G29" s="79"/>
    </row>
    <row r="30" spans="1:7" ht="12" customHeight="1" x14ac:dyDescent="0.35">
      <c r="A30" s="64"/>
      <c r="B30" s="11" t="s">
        <v>18</v>
      </c>
      <c r="C30" s="12"/>
      <c r="D30" s="13"/>
      <c r="E30" s="13"/>
      <c r="F30" s="14"/>
      <c r="G30" s="14"/>
    </row>
    <row r="31" spans="1:7" ht="24" customHeight="1" x14ac:dyDescent="0.35">
      <c r="A31" s="64"/>
      <c r="B31" s="15" t="s">
        <v>10</v>
      </c>
      <c r="C31" s="16" t="s">
        <v>11</v>
      </c>
      <c r="D31" s="16" t="s">
        <v>12</v>
      </c>
      <c r="E31" s="15" t="s">
        <v>13</v>
      </c>
      <c r="F31" s="16" t="s">
        <v>14</v>
      </c>
      <c r="G31" s="15" t="s">
        <v>15</v>
      </c>
    </row>
    <row r="32" spans="1:7" ht="12" customHeight="1" x14ac:dyDescent="0.35">
      <c r="A32" s="64"/>
      <c r="B32" s="17"/>
      <c r="C32" s="18" t="s">
        <v>53</v>
      </c>
      <c r="D32" s="18"/>
      <c r="E32" s="18"/>
      <c r="F32" s="17"/>
      <c r="G32" s="17"/>
    </row>
    <row r="33" spans="1:7" ht="12" customHeight="1" x14ac:dyDescent="0.35">
      <c r="A33" s="64"/>
      <c r="B33" s="19" t="s">
        <v>19</v>
      </c>
      <c r="C33" s="20"/>
      <c r="D33" s="20"/>
      <c r="E33" s="20"/>
      <c r="F33" s="21"/>
      <c r="G33" s="21"/>
    </row>
    <row r="34" spans="1:7" ht="12" customHeight="1" x14ac:dyDescent="0.35">
      <c r="A34" s="59"/>
      <c r="B34" s="80"/>
      <c r="C34" s="81"/>
      <c r="D34" s="81"/>
      <c r="E34" s="81"/>
      <c r="F34" s="82"/>
      <c r="G34" s="82"/>
    </row>
    <row r="35" spans="1:7" ht="12" customHeight="1" x14ac:dyDescent="0.35">
      <c r="A35" s="64"/>
      <c r="B35" s="11" t="s">
        <v>20</v>
      </c>
      <c r="C35" s="12"/>
      <c r="D35" s="13"/>
      <c r="E35" s="13"/>
      <c r="F35" s="14"/>
      <c r="G35" s="14"/>
    </row>
    <row r="36" spans="1:7" ht="24" customHeight="1" x14ac:dyDescent="0.35">
      <c r="A36" s="64"/>
      <c r="B36" s="22" t="s">
        <v>10</v>
      </c>
      <c r="C36" s="22" t="s">
        <v>11</v>
      </c>
      <c r="D36" s="22" t="s">
        <v>12</v>
      </c>
      <c r="E36" s="22" t="s">
        <v>13</v>
      </c>
      <c r="F36" s="23" t="s">
        <v>14</v>
      </c>
      <c r="G36" s="22" t="s">
        <v>15</v>
      </c>
    </row>
    <row r="37" spans="1:7" ht="12.75" customHeight="1" x14ac:dyDescent="0.35">
      <c r="A37" s="73"/>
      <c r="B37" s="149" t="s">
        <v>76</v>
      </c>
      <c r="C37" s="150" t="s">
        <v>21</v>
      </c>
      <c r="D37" s="151">
        <v>0.5</v>
      </c>
      <c r="E37" s="152" t="s">
        <v>77</v>
      </c>
      <c r="F37" s="153">
        <v>200000</v>
      </c>
      <c r="G37" s="70">
        <f>(D37*F37)*1.19</f>
        <v>119000</v>
      </c>
    </row>
    <row r="38" spans="1:7" ht="12.75" customHeight="1" x14ac:dyDescent="0.35">
      <c r="A38" s="73"/>
      <c r="B38" s="149" t="s">
        <v>78</v>
      </c>
      <c r="C38" s="150" t="s">
        <v>21</v>
      </c>
      <c r="D38" s="151">
        <v>0.4</v>
      </c>
      <c r="E38" s="152" t="s">
        <v>79</v>
      </c>
      <c r="F38" s="153">
        <v>170000</v>
      </c>
      <c r="G38" s="70">
        <f>(D38*F38)*1.19</f>
        <v>80920</v>
      </c>
    </row>
    <row r="39" spans="1:7" ht="12.75" customHeight="1" x14ac:dyDescent="0.35">
      <c r="A39" s="73"/>
      <c r="B39" s="77"/>
      <c r="C39" s="2"/>
      <c r="D39" s="78"/>
      <c r="E39" s="69"/>
      <c r="F39" s="70"/>
      <c r="G39" s="70">
        <f t="shared" ref="G39:G50" si="1">(D39*F39)</f>
        <v>0</v>
      </c>
    </row>
    <row r="40" spans="1:7" ht="12.75" customHeight="1" x14ac:dyDescent="0.35">
      <c r="A40" s="73"/>
      <c r="B40" s="77"/>
      <c r="C40" s="2"/>
      <c r="D40" s="78"/>
      <c r="E40" s="69"/>
      <c r="F40" s="70"/>
      <c r="G40" s="70">
        <f t="shared" si="1"/>
        <v>0</v>
      </c>
    </row>
    <row r="41" spans="1:7" ht="12.75" customHeight="1" x14ac:dyDescent="0.35">
      <c r="A41" s="73"/>
      <c r="B41" s="77"/>
      <c r="C41" s="2"/>
      <c r="D41" s="78"/>
      <c r="E41" s="69"/>
      <c r="F41" s="70"/>
      <c r="G41" s="70">
        <f t="shared" si="1"/>
        <v>0</v>
      </c>
    </row>
    <row r="42" spans="1:7" ht="12.75" customHeight="1" x14ac:dyDescent="0.35">
      <c r="A42" s="73"/>
      <c r="B42" s="77"/>
      <c r="C42" s="2"/>
      <c r="D42" s="78"/>
      <c r="E42" s="69"/>
      <c r="F42" s="70"/>
      <c r="G42" s="70">
        <f t="shared" si="1"/>
        <v>0</v>
      </c>
    </row>
    <row r="43" spans="1:7" ht="25.5" customHeight="1" x14ac:dyDescent="0.35">
      <c r="A43" s="73"/>
      <c r="B43" s="77"/>
      <c r="C43" s="2"/>
      <c r="D43" s="78"/>
      <c r="E43" s="69"/>
      <c r="F43" s="70"/>
      <c r="G43" s="70">
        <f t="shared" si="1"/>
        <v>0</v>
      </c>
    </row>
    <row r="44" spans="1:7" ht="25.5" customHeight="1" x14ac:dyDescent="0.35">
      <c r="A44" s="73"/>
      <c r="B44" s="77"/>
      <c r="C44" s="2"/>
      <c r="D44" s="78"/>
      <c r="E44" s="69"/>
      <c r="F44" s="70"/>
      <c r="G44" s="70">
        <f t="shared" si="1"/>
        <v>0</v>
      </c>
    </row>
    <row r="45" spans="1:7" ht="25.5" customHeight="1" x14ac:dyDescent="0.35">
      <c r="A45" s="73"/>
      <c r="B45" s="77"/>
      <c r="C45" s="2"/>
      <c r="D45" s="78"/>
      <c r="E45" s="69"/>
      <c r="F45" s="70"/>
      <c r="G45" s="70">
        <f t="shared" si="1"/>
        <v>0</v>
      </c>
    </row>
    <row r="46" spans="1:7" ht="12.75" customHeight="1" x14ac:dyDescent="0.35">
      <c r="A46" s="73"/>
      <c r="B46" s="77"/>
      <c r="C46" s="2"/>
      <c r="D46" s="78"/>
      <c r="E46" s="69"/>
      <c r="F46" s="70"/>
      <c r="G46" s="70">
        <f t="shared" si="1"/>
        <v>0</v>
      </c>
    </row>
    <row r="47" spans="1:7" ht="12.75" customHeight="1" x14ac:dyDescent="0.35">
      <c r="A47" s="73"/>
      <c r="B47" s="77"/>
      <c r="C47" s="2"/>
      <c r="D47" s="78"/>
      <c r="E47" s="69"/>
      <c r="F47" s="70"/>
      <c r="G47" s="70">
        <f t="shared" si="1"/>
        <v>0</v>
      </c>
    </row>
    <row r="48" spans="1:7" ht="12.75" customHeight="1" x14ac:dyDescent="0.35">
      <c r="A48" s="73"/>
      <c r="B48" s="77"/>
      <c r="C48" s="2"/>
      <c r="D48" s="78"/>
      <c r="E48" s="69"/>
      <c r="F48" s="70"/>
      <c r="G48" s="70">
        <f t="shared" si="1"/>
        <v>0</v>
      </c>
    </row>
    <row r="49" spans="1:11" ht="25.5" customHeight="1" x14ac:dyDescent="0.35">
      <c r="A49" s="73"/>
      <c r="B49" s="77"/>
      <c r="C49" s="2"/>
      <c r="D49" s="78"/>
      <c r="E49" s="69"/>
      <c r="F49" s="70"/>
      <c r="G49" s="70">
        <f t="shared" si="1"/>
        <v>0</v>
      </c>
    </row>
    <row r="50" spans="1:11" ht="12.75" customHeight="1" x14ac:dyDescent="0.35">
      <c r="A50" s="73"/>
      <c r="B50" s="83"/>
      <c r="C50" s="84"/>
      <c r="D50" s="85"/>
      <c r="E50" s="86"/>
      <c r="F50" s="87"/>
      <c r="G50" s="87">
        <f t="shared" si="1"/>
        <v>0</v>
      </c>
    </row>
    <row r="51" spans="1:11" ht="12.75" customHeight="1" x14ac:dyDescent="0.35">
      <c r="A51" s="64"/>
      <c r="B51" s="24" t="s">
        <v>22</v>
      </c>
      <c r="C51" s="25"/>
      <c r="D51" s="25"/>
      <c r="E51" s="25"/>
      <c r="F51" s="26"/>
      <c r="G51" s="27">
        <f>SUM(G37:G50)</f>
        <v>199920</v>
      </c>
    </row>
    <row r="52" spans="1:11" ht="12" customHeight="1" x14ac:dyDescent="0.35">
      <c r="A52" s="59"/>
      <c r="B52" s="80"/>
      <c r="C52" s="81"/>
      <c r="D52" s="81"/>
      <c r="E52" s="81"/>
      <c r="F52" s="82"/>
      <c r="G52" s="82"/>
    </row>
    <row r="53" spans="1:11" ht="12" customHeight="1" x14ac:dyDescent="0.35">
      <c r="A53" s="64"/>
      <c r="B53" s="11" t="s">
        <v>23</v>
      </c>
      <c r="C53" s="12"/>
      <c r="D53" s="13"/>
      <c r="E53" s="13"/>
      <c r="F53" s="14"/>
      <c r="G53" s="14"/>
    </row>
    <row r="54" spans="1:11" ht="24" customHeight="1" x14ac:dyDescent="0.35">
      <c r="A54" s="64"/>
      <c r="B54" s="23" t="s">
        <v>24</v>
      </c>
      <c r="C54" s="23" t="s">
        <v>25</v>
      </c>
      <c r="D54" s="23" t="s">
        <v>26</v>
      </c>
      <c r="E54" s="23" t="s">
        <v>13</v>
      </c>
      <c r="F54" s="23" t="s">
        <v>14</v>
      </c>
      <c r="G54" s="23" t="s">
        <v>15</v>
      </c>
      <c r="K54" s="88"/>
    </row>
    <row r="55" spans="1:11" ht="12.75" customHeight="1" x14ac:dyDescent="0.35">
      <c r="A55" s="73"/>
      <c r="B55" s="154" t="s">
        <v>80</v>
      </c>
      <c r="C55" s="155" t="s">
        <v>81</v>
      </c>
      <c r="D55" s="156">
        <v>3000</v>
      </c>
      <c r="E55" s="157" t="s">
        <v>67</v>
      </c>
      <c r="F55" s="158">
        <v>720</v>
      </c>
      <c r="G55" s="90">
        <f t="shared" ref="G55:G56" si="2">(D55*F55)</f>
        <v>2160000</v>
      </c>
      <c r="K55" s="88"/>
    </row>
    <row r="56" spans="1:11" ht="12.75" customHeight="1" x14ac:dyDescent="0.35">
      <c r="A56" s="73"/>
      <c r="B56" s="154" t="s">
        <v>82</v>
      </c>
      <c r="C56" s="155"/>
      <c r="D56" s="156"/>
      <c r="E56" s="156"/>
      <c r="F56" s="158"/>
      <c r="G56" s="90">
        <f t="shared" si="2"/>
        <v>0</v>
      </c>
    </row>
    <row r="57" spans="1:11" ht="12.75" customHeight="1" x14ac:dyDescent="0.35">
      <c r="A57" s="73"/>
      <c r="B57" s="159" t="s">
        <v>83</v>
      </c>
      <c r="C57" s="160" t="s">
        <v>81</v>
      </c>
      <c r="D57" s="161">
        <v>500</v>
      </c>
      <c r="E57" s="160" t="s">
        <v>67</v>
      </c>
      <c r="F57" s="162">
        <v>1086</v>
      </c>
      <c r="G57" s="90">
        <f>(D57*F57)</f>
        <v>543000</v>
      </c>
    </row>
    <row r="58" spans="1:11" ht="12.75" customHeight="1" x14ac:dyDescent="0.35">
      <c r="A58" s="73"/>
      <c r="B58" s="159" t="s">
        <v>84</v>
      </c>
      <c r="C58" s="160" t="s">
        <v>81</v>
      </c>
      <c r="D58" s="161">
        <v>652</v>
      </c>
      <c r="E58" s="160" t="s">
        <v>67</v>
      </c>
      <c r="F58" s="162">
        <v>1206</v>
      </c>
      <c r="G58" s="90">
        <f>(D58*F58)</f>
        <v>786312</v>
      </c>
    </row>
    <row r="59" spans="1:11" ht="12.75" customHeight="1" x14ac:dyDescent="0.35">
      <c r="A59" s="73"/>
      <c r="B59" s="159" t="s">
        <v>85</v>
      </c>
      <c r="C59" s="160" t="s">
        <v>81</v>
      </c>
      <c r="D59" s="161">
        <v>250</v>
      </c>
      <c r="E59" s="160" t="s">
        <v>67</v>
      </c>
      <c r="F59" s="162">
        <v>1208</v>
      </c>
      <c r="G59" s="90">
        <f>(D59*F59)</f>
        <v>302000</v>
      </c>
    </row>
    <row r="60" spans="1:11" ht="12.75" customHeight="1" x14ac:dyDescent="0.35">
      <c r="A60" s="73"/>
      <c r="B60" s="154" t="s">
        <v>86</v>
      </c>
      <c r="C60" s="160"/>
      <c r="D60" s="161"/>
      <c r="E60" s="160"/>
      <c r="F60" s="162"/>
      <c r="G60" s="90">
        <f>(D60*F60)</f>
        <v>0</v>
      </c>
    </row>
    <row r="61" spans="1:11" ht="12.75" customHeight="1" x14ac:dyDescent="0.35">
      <c r="A61" s="73"/>
      <c r="B61" s="163" t="s">
        <v>87</v>
      </c>
      <c r="C61" s="157" t="s">
        <v>88</v>
      </c>
      <c r="D61" s="164">
        <v>2</v>
      </c>
      <c r="E61" s="157" t="s">
        <v>67</v>
      </c>
      <c r="F61" s="165">
        <v>20750</v>
      </c>
      <c r="G61" s="90">
        <f>(D61*F61)</f>
        <v>41500</v>
      </c>
    </row>
    <row r="62" spans="1:11" ht="12.75" customHeight="1" x14ac:dyDescent="0.35">
      <c r="A62" s="73"/>
      <c r="B62" s="166" t="s">
        <v>89</v>
      </c>
      <c r="C62" s="157"/>
      <c r="D62" s="164"/>
      <c r="E62" s="157"/>
      <c r="F62" s="165"/>
      <c r="G62" s="90">
        <f t="shared" ref="G62:G65" si="3">(D62*F62)</f>
        <v>0</v>
      </c>
    </row>
    <row r="63" spans="1:11" ht="12.75" customHeight="1" x14ac:dyDescent="0.35">
      <c r="A63" s="73"/>
      <c r="B63" s="167" t="s">
        <v>90</v>
      </c>
      <c r="C63" s="156" t="s">
        <v>88</v>
      </c>
      <c r="D63" s="156">
        <v>4</v>
      </c>
      <c r="E63" s="157" t="s">
        <v>67</v>
      </c>
      <c r="F63" s="168">
        <v>13500</v>
      </c>
      <c r="G63" s="90">
        <f t="shared" si="3"/>
        <v>54000</v>
      </c>
    </row>
    <row r="64" spans="1:11" ht="12.75" customHeight="1" x14ac:dyDescent="0.35">
      <c r="A64" s="73"/>
      <c r="B64" s="167" t="s">
        <v>91</v>
      </c>
      <c r="C64" s="156" t="s">
        <v>81</v>
      </c>
      <c r="D64" s="156">
        <v>4</v>
      </c>
      <c r="E64" s="157" t="s">
        <v>92</v>
      </c>
      <c r="F64" s="158">
        <v>21500</v>
      </c>
      <c r="G64" s="90">
        <f t="shared" si="3"/>
        <v>86000</v>
      </c>
    </row>
    <row r="65" spans="1:7" ht="12.75" customHeight="1" x14ac:dyDescent="0.35">
      <c r="A65" s="73"/>
      <c r="B65" s="167" t="s">
        <v>93</v>
      </c>
      <c r="C65" s="156" t="s">
        <v>88</v>
      </c>
      <c r="D65" s="156">
        <v>1</v>
      </c>
      <c r="E65" s="157" t="s">
        <v>94</v>
      </c>
      <c r="F65" s="158">
        <v>110000</v>
      </c>
      <c r="G65" s="90">
        <f t="shared" si="3"/>
        <v>110000</v>
      </c>
    </row>
    <row r="66" spans="1:7" ht="12.75" customHeight="1" x14ac:dyDescent="0.35">
      <c r="A66" s="73"/>
      <c r="B66" s="167" t="s">
        <v>95</v>
      </c>
      <c r="C66" s="156" t="s">
        <v>81</v>
      </c>
      <c r="D66" s="156">
        <v>1</v>
      </c>
      <c r="E66" s="157" t="s">
        <v>96</v>
      </c>
      <c r="F66" s="158">
        <v>152500</v>
      </c>
      <c r="G66" s="91">
        <f>(D66*F66)</f>
        <v>152500</v>
      </c>
    </row>
    <row r="67" spans="1:7" ht="13.5" customHeight="1" x14ac:dyDescent="0.35">
      <c r="A67" s="64"/>
      <c r="B67" s="28" t="s">
        <v>27</v>
      </c>
      <c r="C67" s="29"/>
      <c r="D67" s="29"/>
      <c r="E67" s="29"/>
      <c r="F67" s="30"/>
      <c r="G67" s="31">
        <f>SUM(G55:G66)</f>
        <v>4235312</v>
      </c>
    </row>
    <row r="68" spans="1:7" ht="12" customHeight="1" x14ac:dyDescent="0.35">
      <c r="A68" s="59"/>
      <c r="B68" s="80"/>
      <c r="C68" s="81"/>
      <c r="D68" s="81"/>
      <c r="E68" s="92"/>
      <c r="F68" s="82"/>
      <c r="G68" s="82"/>
    </row>
    <row r="69" spans="1:7" ht="12" customHeight="1" x14ac:dyDescent="0.35">
      <c r="A69" s="64"/>
      <c r="B69" s="11" t="s">
        <v>28</v>
      </c>
      <c r="C69" s="12"/>
      <c r="D69" s="13"/>
      <c r="E69" s="13"/>
      <c r="F69" s="14"/>
      <c r="G69" s="14"/>
    </row>
    <row r="70" spans="1:7" ht="24" customHeight="1" x14ac:dyDescent="0.35">
      <c r="A70" s="64"/>
      <c r="B70" s="22" t="s">
        <v>29</v>
      </c>
      <c r="C70" s="23" t="s">
        <v>25</v>
      </c>
      <c r="D70" s="23" t="s">
        <v>26</v>
      </c>
      <c r="E70" s="22" t="s">
        <v>13</v>
      </c>
      <c r="F70" s="23" t="s">
        <v>14</v>
      </c>
      <c r="G70" s="22" t="s">
        <v>15</v>
      </c>
    </row>
    <row r="71" spans="1:7" ht="12.75" customHeight="1" x14ac:dyDescent="0.35">
      <c r="A71" s="73"/>
      <c r="B71" s="77"/>
      <c r="C71" s="89"/>
      <c r="D71" s="90"/>
      <c r="E71" s="2"/>
      <c r="F71" s="93"/>
      <c r="G71" s="90">
        <f>(D71*F71)</f>
        <v>0</v>
      </c>
    </row>
    <row r="72" spans="1:7" ht="13.5" customHeight="1" x14ac:dyDescent="0.35">
      <c r="A72" s="64"/>
      <c r="B72" s="24" t="s">
        <v>54</v>
      </c>
      <c r="C72" s="32"/>
      <c r="D72" s="32"/>
      <c r="E72" s="32"/>
      <c r="F72" s="33"/>
      <c r="G72" s="34">
        <f>+G71</f>
        <v>0</v>
      </c>
    </row>
    <row r="73" spans="1:7" ht="12" customHeight="1" x14ac:dyDescent="0.35">
      <c r="A73" s="59"/>
      <c r="B73" s="94"/>
      <c r="C73" s="94"/>
      <c r="D73" s="94"/>
      <c r="E73" s="94"/>
      <c r="F73" s="95"/>
      <c r="G73" s="95"/>
    </row>
    <row r="74" spans="1:7" ht="12" customHeight="1" x14ac:dyDescent="0.35">
      <c r="A74" s="96"/>
      <c r="B74" s="43" t="s">
        <v>30</v>
      </c>
      <c r="C74" s="44"/>
      <c r="D74" s="44"/>
      <c r="E74" s="44"/>
      <c r="F74" s="44"/>
      <c r="G74" s="58">
        <f>G28+G51+G67+G72+G33</f>
        <v>6751232</v>
      </c>
    </row>
    <row r="75" spans="1:7" ht="12" customHeight="1" x14ac:dyDescent="0.35">
      <c r="A75" s="96"/>
      <c r="B75" s="45" t="s">
        <v>31</v>
      </c>
      <c r="C75" s="36"/>
      <c r="D75" s="36"/>
      <c r="E75" s="36"/>
      <c r="F75" s="36"/>
      <c r="G75" s="46">
        <f>G74*0.05</f>
        <v>337561.60000000003</v>
      </c>
    </row>
    <row r="76" spans="1:7" ht="12" customHeight="1" x14ac:dyDescent="0.35">
      <c r="A76" s="96"/>
      <c r="B76" s="47" t="s">
        <v>32</v>
      </c>
      <c r="C76" s="35"/>
      <c r="D76" s="35"/>
      <c r="E76" s="35"/>
      <c r="F76" s="35"/>
      <c r="G76" s="48">
        <f>G75+G74</f>
        <v>7088793.5999999996</v>
      </c>
    </row>
    <row r="77" spans="1:7" ht="12" customHeight="1" x14ac:dyDescent="0.35">
      <c r="A77" s="96"/>
      <c r="B77" s="45" t="s">
        <v>33</v>
      </c>
      <c r="C77" s="36"/>
      <c r="D77" s="36"/>
      <c r="E77" s="36"/>
      <c r="F77" s="36"/>
      <c r="G77" s="46">
        <f>+G12</f>
        <v>11200000</v>
      </c>
    </row>
    <row r="78" spans="1:7" ht="12" customHeight="1" x14ac:dyDescent="0.35">
      <c r="A78" s="96"/>
      <c r="B78" s="49" t="s">
        <v>34</v>
      </c>
      <c r="C78" s="50"/>
      <c r="D78" s="50"/>
      <c r="E78" s="50"/>
      <c r="F78" s="50"/>
      <c r="G78" s="51">
        <f>G77-G76</f>
        <v>4111206.4000000004</v>
      </c>
    </row>
    <row r="79" spans="1:7" ht="12" customHeight="1" x14ac:dyDescent="0.35">
      <c r="A79" s="96"/>
      <c r="B79" s="41" t="s">
        <v>35</v>
      </c>
      <c r="C79" s="42"/>
      <c r="D79" s="42"/>
      <c r="E79" s="42"/>
      <c r="F79" s="42"/>
      <c r="G79" s="39"/>
    </row>
    <row r="80" spans="1:7" ht="12.75" customHeight="1" thickBot="1" x14ac:dyDescent="0.4">
      <c r="A80" s="96"/>
      <c r="B80" s="52"/>
      <c r="C80" s="42"/>
      <c r="D80" s="42"/>
      <c r="E80" s="42"/>
      <c r="F80" s="42"/>
      <c r="G80" s="39"/>
    </row>
    <row r="81" spans="1:7" ht="12" customHeight="1" x14ac:dyDescent="0.35">
      <c r="A81" s="96"/>
      <c r="B81" s="56" t="s">
        <v>36</v>
      </c>
      <c r="C81" s="97"/>
      <c r="D81" s="97"/>
      <c r="E81" s="97"/>
      <c r="F81" s="98"/>
      <c r="G81" s="39"/>
    </row>
    <row r="82" spans="1:7" ht="12" customHeight="1" x14ac:dyDescent="0.35">
      <c r="A82" s="96"/>
      <c r="B82" s="104" t="s">
        <v>37</v>
      </c>
      <c r="C82" s="54"/>
      <c r="D82" s="54"/>
      <c r="E82" s="54"/>
      <c r="F82" s="99"/>
      <c r="G82" s="39"/>
    </row>
    <row r="83" spans="1:7" ht="12" customHeight="1" x14ac:dyDescent="0.35">
      <c r="A83" s="96"/>
      <c r="B83" s="104" t="s">
        <v>38</v>
      </c>
      <c r="C83" s="54"/>
      <c r="D83" s="54"/>
      <c r="E83" s="54"/>
      <c r="F83" s="99"/>
      <c r="G83" s="39"/>
    </row>
    <row r="84" spans="1:7" ht="12" customHeight="1" x14ac:dyDescent="0.35">
      <c r="A84" s="96"/>
      <c r="B84" s="104" t="s">
        <v>39</v>
      </c>
      <c r="C84" s="54"/>
      <c r="D84" s="54"/>
      <c r="E84" s="54"/>
      <c r="F84" s="99"/>
      <c r="G84" s="39"/>
    </row>
    <row r="85" spans="1:7" ht="12" customHeight="1" x14ac:dyDescent="0.35">
      <c r="A85" s="96"/>
      <c r="B85" s="104" t="s">
        <v>40</v>
      </c>
      <c r="C85" s="54"/>
      <c r="D85" s="54"/>
      <c r="E85" s="54"/>
      <c r="F85" s="99"/>
      <c r="G85" s="39"/>
    </row>
    <row r="86" spans="1:7" ht="12" customHeight="1" x14ac:dyDescent="0.35">
      <c r="A86" s="96"/>
      <c r="B86" s="104" t="s">
        <v>41</v>
      </c>
      <c r="C86" s="54"/>
      <c r="D86" s="54"/>
      <c r="E86" s="54"/>
      <c r="F86" s="99"/>
      <c r="G86" s="39"/>
    </row>
    <row r="87" spans="1:7" ht="12.75" customHeight="1" thickBot="1" x14ac:dyDescent="0.4">
      <c r="A87" s="96"/>
      <c r="B87" s="105" t="s">
        <v>42</v>
      </c>
      <c r="C87" s="100"/>
      <c r="D87" s="100"/>
      <c r="E87" s="100"/>
      <c r="F87" s="101"/>
      <c r="G87" s="39"/>
    </row>
    <row r="88" spans="1:7" ht="12.75" customHeight="1" x14ac:dyDescent="0.35">
      <c r="A88" s="96"/>
      <c r="B88" s="54"/>
      <c r="C88" s="54"/>
      <c r="D88" s="54"/>
      <c r="E88" s="54"/>
      <c r="F88" s="54"/>
      <c r="G88" s="39"/>
    </row>
    <row r="89" spans="1:7" ht="15" customHeight="1" thickBot="1" x14ac:dyDescent="0.4">
      <c r="A89" s="96"/>
      <c r="B89" s="169" t="s">
        <v>43</v>
      </c>
      <c r="C89" s="170"/>
      <c r="D89" s="106"/>
      <c r="E89" s="107"/>
      <c r="F89" s="102"/>
      <c r="G89" s="39"/>
    </row>
    <row r="90" spans="1:7" ht="12" customHeight="1" x14ac:dyDescent="0.35">
      <c r="A90" s="96"/>
      <c r="B90" s="108" t="s">
        <v>29</v>
      </c>
      <c r="C90" s="109" t="s">
        <v>44</v>
      </c>
      <c r="D90" s="110" t="s">
        <v>45</v>
      </c>
      <c r="E90" s="107"/>
      <c r="F90" s="102"/>
      <c r="G90" s="39"/>
    </row>
    <row r="91" spans="1:7" ht="12" customHeight="1" x14ac:dyDescent="0.35">
      <c r="A91" s="96"/>
      <c r="B91" s="111" t="s">
        <v>46</v>
      </c>
      <c r="C91" s="112">
        <f>+G28</f>
        <v>2316000</v>
      </c>
      <c r="D91" s="113">
        <f>(C91/C97)</f>
        <v>0.32671285562609698</v>
      </c>
      <c r="E91" s="107"/>
      <c r="F91" s="102"/>
      <c r="G91" s="39"/>
    </row>
    <row r="92" spans="1:7" ht="12" customHeight="1" x14ac:dyDescent="0.35">
      <c r="A92" s="96"/>
      <c r="B92" s="111" t="s">
        <v>47</v>
      </c>
      <c r="C92" s="114">
        <f>+G33</f>
        <v>0</v>
      </c>
      <c r="D92" s="113">
        <v>0</v>
      </c>
      <c r="E92" s="107"/>
      <c r="F92" s="102"/>
      <c r="G92" s="39"/>
    </row>
    <row r="93" spans="1:7" ht="12" customHeight="1" x14ac:dyDescent="0.35">
      <c r="A93" s="96"/>
      <c r="B93" s="111" t="s">
        <v>48</v>
      </c>
      <c r="C93" s="112">
        <f>+G51</f>
        <v>199920</v>
      </c>
      <c r="D93" s="113">
        <f>(C93/C97)</f>
        <v>2.8202259972698318E-2</v>
      </c>
      <c r="E93" s="107"/>
      <c r="F93" s="102"/>
      <c r="G93" s="39"/>
    </row>
    <row r="94" spans="1:7" ht="12" customHeight="1" x14ac:dyDescent="0.35">
      <c r="A94" s="96"/>
      <c r="B94" s="111" t="s">
        <v>24</v>
      </c>
      <c r="C94" s="112">
        <f>+G67</f>
        <v>4235312</v>
      </c>
      <c r="D94" s="113">
        <f>(C94/C97)</f>
        <v>0.59746583678215714</v>
      </c>
      <c r="E94" s="107"/>
      <c r="F94" s="102"/>
      <c r="G94" s="39"/>
    </row>
    <row r="95" spans="1:7" ht="12" customHeight="1" x14ac:dyDescent="0.35">
      <c r="A95" s="96"/>
      <c r="B95" s="111" t="s">
        <v>49</v>
      </c>
      <c r="C95" s="115">
        <f>+G72</f>
        <v>0</v>
      </c>
      <c r="D95" s="113">
        <f>(C95/C97)</f>
        <v>0</v>
      </c>
      <c r="E95" s="116"/>
      <c r="F95" s="38"/>
      <c r="G95" s="39"/>
    </row>
    <row r="96" spans="1:7" ht="12" customHeight="1" x14ac:dyDescent="0.35">
      <c r="A96" s="96"/>
      <c r="B96" s="111" t="s">
        <v>50</v>
      </c>
      <c r="C96" s="115">
        <f>+G75</f>
        <v>337561.60000000003</v>
      </c>
      <c r="D96" s="113">
        <f>(C96/C97)</f>
        <v>4.7619047619047623E-2</v>
      </c>
      <c r="E96" s="116"/>
      <c r="F96" s="38"/>
      <c r="G96" s="39"/>
    </row>
    <row r="97" spans="1:7" ht="12.75" customHeight="1" thickBot="1" x14ac:dyDescent="0.4">
      <c r="A97" s="96"/>
      <c r="B97" s="117" t="s">
        <v>51</v>
      </c>
      <c r="C97" s="118">
        <f>SUM(C91:C96)</f>
        <v>7088793.5999999996</v>
      </c>
      <c r="D97" s="119">
        <f>SUM(D91:D96)</f>
        <v>1</v>
      </c>
      <c r="E97" s="116"/>
      <c r="F97" s="38"/>
      <c r="G97" s="39"/>
    </row>
    <row r="98" spans="1:7" ht="12" customHeight="1" x14ac:dyDescent="0.35">
      <c r="A98" s="96"/>
      <c r="B98" s="120"/>
      <c r="C98" s="121"/>
      <c r="D98" s="121"/>
      <c r="E98" s="121"/>
      <c r="F98" s="42"/>
      <c r="G98" s="39"/>
    </row>
    <row r="99" spans="1:7" ht="12.75" customHeight="1" x14ac:dyDescent="0.35">
      <c r="A99" s="96"/>
      <c r="B99" s="53"/>
      <c r="C99" s="121"/>
      <c r="D99" s="121"/>
      <c r="E99" s="121"/>
      <c r="F99" s="42"/>
      <c r="G99" s="39"/>
    </row>
    <row r="100" spans="1:7" ht="12" customHeight="1" thickBot="1" x14ac:dyDescent="0.4">
      <c r="A100" s="103"/>
      <c r="B100" s="125"/>
      <c r="C100" s="126" t="s">
        <v>99</v>
      </c>
      <c r="D100" s="127"/>
      <c r="E100" s="128"/>
      <c r="F100" s="37"/>
      <c r="G100" s="39"/>
    </row>
    <row r="101" spans="1:7" ht="12" customHeight="1" x14ac:dyDescent="0.35">
      <c r="A101" s="96"/>
      <c r="B101" s="129" t="s">
        <v>100</v>
      </c>
      <c r="C101" s="130">
        <v>350</v>
      </c>
      <c r="D101" s="131">
        <v>380</v>
      </c>
      <c r="E101" s="132">
        <v>400</v>
      </c>
      <c r="F101" s="57"/>
      <c r="G101" s="40"/>
    </row>
    <row r="102" spans="1:7" ht="12.75" customHeight="1" thickBot="1" x14ac:dyDescent="0.4">
      <c r="A102" s="96"/>
      <c r="B102" s="133" t="s">
        <v>101</v>
      </c>
      <c r="C102" s="134">
        <f>G76/C101</f>
        <v>20253.696</v>
      </c>
      <c r="D102" s="134">
        <f>G76/D101</f>
        <v>18654.719999999998</v>
      </c>
      <c r="E102" s="135">
        <f>G76/E101</f>
        <v>17721.984</v>
      </c>
      <c r="F102" s="57"/>
      <c r="G102" s="40"/>
    </row>
    <row r="103" spans="1:7" ht="15.65" customHeight="1" x14ac:dyDescent="0.35">
      <c r="A103" s="96"/>
      <c r="B103" s="55" t="s">
        <v>52</v>
      </c>
      <c r="C103" s="54"/>
      <c r="D103" s="54"/>
      <c r="E103" s="54"/>
      <c r="F103" s="54"/>
      <c r="G103" s="54"/>
    </row>
  </sheetData>
  <mergeCells count="9">
    <mergeCell ref="B89:C89"/>
    <mergeCell ref="E13:F13"/>
    <mergeCell ref="E11:F11"/>
    <mergeCell ref="E10:F10"/>
    <mergeCell ref="E9:F9"/>
    <mergeCell ref="E14:F14"/>
    <mergeCell ref="B17:G17"/>
    <mergeCell ref="E12:F12"/>
    <mergeCell ref="E15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2022-07-26T11:56:04Z</dcterms:modified>
</cp:coreProperties>
</file>