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B109CA51-15AF-FE44-90BC-37DB72567EF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ap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G55" i="1"/>
  <c r="G50" i="1"/>
  <c r="G41" i="1"/>
  <c r="G40" i="1"/>
  <c r="G39" i="1"/>
  <c r="G38" i="1"/>
  <c r="G37" i="1"/>
  <c r="G54" i="1" l="1"/>
  <c r="G25" i="1"/>
  <c r="G24" i="1"/>
  <c r="G23" i="1"/>
  <c r="G53" i="1" l="1"/>
  <c r="G52" i="1"/>
  <c r="G49" i="1"/>
  <c r="G48" i="1"/>
  <c r="G46" i="1"/>
  <c r="G32" i="1"/>
  <c r="G33" i="1" s="1"/>
  <c r="C80" i="1" s="1"/>
  <c r="G27" i="1"/>
  <c r="G26" i="1"/>
  <c r="G22" i="1"/>
  <c r="G21" i="1"/>
  <c r="G12" i="1"/>
  <c r="C79" i="1" l="1"/>
  <c r="G60" i="1"/>
  <c r="C83" i="1" s="1"/>
  <c r="G65" i="1" l="1"/>
  <c r="C82" i="1" l="1"/>
  <c r="G42" i="1"/>
  <c r="C81" i="1" s="1"/>
  <c r="G62" i="1" l="1"/>
  <c r="G63" i="1" s="1"/>
  <c r="G64" i="1" l="1"/>
  <c r="C84" i="1"/>
  <c r="D90" i="1" l="1"/>
  <c r="C90" i="1"/>
  <c r="E90" i="1"/>
  <c r="G66" i="1"/>
  <c r="C85" i="1"/>
  <c r="D80" i="1" l="1"/>
  <c r="D83" i="1"/>
  <c r="D79" i="1"/>
  <c r="D82" i="1"/>
  <c r="D81" i="1"/>
  <c r="D84" i="1"/>
  <c r="D85" i="1" l="1"/>
</calcChain>
</file>

<file path=xl/sharedStrings.xml><?xml version="1.0" encoding="utf-8"?>
<sst xmlns="http://schemas.openxmlformats.org/spreadsheetml/2006/main" count="153" uniqueCount="107">
  <si>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</si>
  <si>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</si>
  <si>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</si>
  <si>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</si>
  <si>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</si>
  <si>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</si>
  <si>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</si>
  <si>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</si>
  <si>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</si>
  <si>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</si>
  <si>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</si>
  <si>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</si>
  <si>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</si>
  <si>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</si>
  <si>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</si>
  <si>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</si>
  <si>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</si>
  <si>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</si>
  <si>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</si>
  <si>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</si>
  <si>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</si>
  <si>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</si>
  <si>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</si>
  <si>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</si>
  <si>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</si>
  <si>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</si>
  <si>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</si>
  <si>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</si>
  <si>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</si>
  <si>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</si>
  <si>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</si>
  <si>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</si>
  <si>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</si>
  <si>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</si>
  <si>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</si>
  <si>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</si>
  <si>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</si>
  <si>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</si>
  <si>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</si>
  <si>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</si>
  <si>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</si>
  <si>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</si>
  <si>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</si>
  <si>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</si>
  <si>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</si>
  <si>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</si>
  <si>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</si>
  <si>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</si>
  <si>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</si>
  <si>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</si>
  <si>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</si>
  <si>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</si>
  <si>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</si>
  <si>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</si>
  <si>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</si>
  <si>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</si>
  <si>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</si>
  <si>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Local</t>
  </si>
  <si>
    <t>Atacama</t>
  </si>
  <si>
    <t>Siembra</t>
  </si>
  <si>
    <t>Bajo</t>
  </si>
  <si>
    <t>Copiapó</t>
  </si>
  <si>
    <t>Agosto</t>
  </si>
  <si>
    <t>Aporca</t>
  </si>
  <si>
    <t>Papa</t>
  </si>
  <si>
    <t>Junio- Septiembre</t>
  </si>
  <si>
    <t>Primer Semestre</t>
  </si>
  <si>
    <t>Prep. de semilla y brotación</t>
  </si>
  <si>
    <t>Limpias</t>
  </si>
  <si>
    <t>Aplicación pesticidas</t>
  </si>
  <si>
    <t>Aplicación fertilizantes</t>
  </si>
  <si>
    <t>cosecha</t>
  </si>
  <si>
    <t>Riego</t>
  </si>
  <si>
    <t>Agosto-Noviembre</t>
  </si>
  <si>
    <t>Octubre-Diciembre</t>
  </si>
  <si>
    <t>Enero-Abril</t>
  </si>
  <si>
    <t>Septiembre-Enero</t>
  </si>
  <si>
    <t>Octubre-Marzo</t>
  </si>
  <si>
    <t>Labores culturales</t>
  </si>
  <si>
    <t>Octubre-Febrero</t>
  </si>
  <si>
    <t>Preparación de suelos</t>
  </si>
  <si>
    <t>Agosto-Diciembre</t>
  </si>
  <si>
    <t xml:space="preserve">Aplicación de Insumos </t>
  </si>
  <si>
    <t>Noviembre-Febrero</t>
  </si>
  <si>
    <t>Acequiadura</t>
  </si>
  <si>
    <t>Cosecha y Acarreo</t>
  </si>
  <si>
    <t>SEMILLA</t>
  </si>
  <si>
    <t>kg</t>
  </si>
  <si>
    <t>FERTILIZANTES</t>
  </si>
  <si>
    <t>Fostato Monoamonico</t>
  </si>
  <si>
    <t>Urea</t>
  </si>
  <si>
    <t>Mezcla Presiembra</t>
  </si>
  <si>
    <t>FUNGICIDAS</t>
  </si>
  <si>
    <t>INSECTICIDAS</t>
  </si>
  <si>
    <t>Engeo</t>
  </si>
  <si>
    <t>l</t>
  </si>
  <si>
    <t>Cardinal</t>
  </si>
  <si>
    <t>Sector Rodeo hasta Copiapó</t>
  </si>
  <si>
    <t>Heladas - Sequía</t>
  </si>
  <si>
    <t>RENDIMIENTO (Kg/Há.)</t>
  </si>
  <si>
    <t>Rendimiento (Kg/hà)</t>
  </si>
  <si>
    <t>JM</t>
  </si>
  <si>
    <t>ESCENARIOS COSTO UNITARIO  ($/Kg)</t>
  </si>
  <si>
    <t>Costo unitario ($/Kg) (*)</t>
  </si>
  <si>
    <t>Switch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</si>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</sst>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4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19"/>
    <xf numFmtId="0" fontId="2" fillId="0" borderId="19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0" fontId="0" fillId="2" borderId="56" xfId="0" applyFont="1" applyFill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3" fontId="0" fillId="0" borderId="0" xfId="0" applyNumberFormat="1" applyFont="1" applyAlignment="1"/>
    <xf numFmtId="49" fontId="3" fillId="3" borderId="54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/>
    <xf numFmtId="49" fontId="5" fillId="3" borderId="5" xfId="0" applyNumberFormat="1" applyFont="1" applyFill="1" applyBorder="1" applyAlignment="1">
      <alignment wrapText="1"/>
    </xf>
    <xf numFmtId="0" fontId="5" fillId="4" borderId="58" xfId="0" applyFont="1" applyFill="1" applyBorder="1" applyAlignment="1">
      <alignment wrapText="1"/>
    </xf>
    <xf numFmtId="3" fontId="6" fillId="0" borderId="53" xfId="0" applyNumberFormat="1" applyFont="1" applyBorder="1" applyAlignment="1">
      <alignment horizontal="right"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horizontal="left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0" fontId="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164" fontId="6" fillId="0" borderId="53" xfId="2" applyFont="1" applyBorder="1" applyAlignment="1">
      <alignment horizontal="left" vertical="center" wrapText="1"/>
    </xf>
    <xf numFmtId="49" fontId="4" fillId="2" borderId="5" xfId="0" applyNumberFormat="1" applyFont="1" applyFill="1" applyBorder="1" applyAlignment="1"/>
    <xf numFmtId="0" fontId="4" fillId="2" borderId="58" xfId="0" applyFont="1" applyFill="1" applyBorder="1" applyAlignment="1"/>
    <xf numFmtId="0" fontId="6" fillId="0" borderId="61" xfId="0" applyFont="1" applyBorder="1" applyAlignment="1">
      <alignment horizontal="left" vertical="center" wrapText="1"/>
    </xf>
    <xf numFmtId="14" fontId="6" fillId="10" borderId="53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8" xfId="0" applyFont="1" applyFill="1" applyBorder="1" applyAlignment="1"/>
    <xf numFmtId="0" fontId="4" fillId="2" borderId="6" xfId="0" applyFont="1" applyFill="1" applyBorder="1" applyAlignment="1">
      <alignment wrapText="1"/>
    </xf>
    <xf numFmtId="14" fontId="4" fillId="2" borderId="5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2" borderId="57" xfId="0" applyFont="1" applyFill="1" applyBorder="1" applyAlignment="1">
      <alignment horizontal="justify"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15" fontId="8" fillId="0" borderId="61" xfId="3" applyNumberFormat="1" applyFont="1" applyFill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3" fontId="8" fillId="0" borderId="61" xfId="3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168" fontId="6" fillId="0" borderId="53" xfId="1" applyNumberFormat="1" applyFont="1" applyFill="1" applyBorder="1" applyAlignment="1">
      <alignment horizontal="center" wrapText="1"/>
    </xf>
    <xf numFmtId="168" fontId="6" fillId="0" borderId="59" xfId="1" applyNumberFormat="1" applyFont="1" applyFill="1" applyBorder="1"/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15" fontId="8" fillId="0" borderId="61" xfId="4" applyNumberFormat="1" applyFont="1" applyFill="1" applyBorder="1" applyAlignment="1">
      <alignment vertical="center"/>
    </xf>
    <xf numFmtId="168" fontId="8" fillId="0" borderId="61" xfId="1" applyNumberFormat="1" applyFont="1" applyFill="1" applyBorder="1" applyAlignment="1">
      <alignment horizontal="center" vertical="center"/>
    </xf>
    <xf numFmtId="168" fontId="6" fillId="0" borderId="53" xfId="1" applyNumberFormat="1" applyFont="1" applyFill="1" applyBorder="1" applyAlignment="1">
      <alignment wrapText="1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15" fontId="8" fillId="0" borderId="53" xfId="4" applyNumberFormat="1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168" fontId="8" fillId="0" borderId="53" xfId="1" applyNumberFormat="1" applyFont="1" applyFill="1" applyBorder="1" applyAlignment="1">
      <alignment horizontal="center" vertical="center"/>
    </xf>
    <xf numFmtId="15" fontId="9" fillId="0" borderId="53" xfId="4" applyNumberFormat="1" applyFont="1" applyFill="1" applyBorder="1" applyAlignment="1">
      <alignment vertical="center"/>
    </xf>
    <xf numFmtId="1" fontId="8" fillId="0" borderId="53" xfId="4" applyNumberFormat="1" applyFont="1" applyFill="1" applyBorder="1" applyAlignment="1">
      <alignment horizontal="center" vertical="center"/>
    </xf>
    <xf numFmtId="3" fontId="8" fillId="0" borderId="53" xfId="4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6" fillId="0" borderId="53" xfId="0" applyFont="1" applyFill="1" applyBorder="1" applyAlignment="1">
      <alignment wrapText="1"/>
    </xf>
    <xf numFmtId="0" fontId="6" fillId="0" borderId="53" xfId="0" applyFont="1" applyFill="1" applyBorder="1" applyAlignment="1">
      <alignment horizontal="center" wrapText="1"/>
    </xf>
    <xf numFmtId="169" fontId="6" fillId="0" borderId="53" xfId="1" applyNumberFormat="1" applyFont="1" applyFill="1" applyBorder="1" applyAlignment="1">
      <alignment horizontal="left" wrapText="1"/>
    </xf>
    <xf numFmtId="49" fontId="5" fillId="3" borderId="60" xfId="0" applyNumberFormat="1" applyFont="1" applyFill="1" applyBorder="1" applyAlignment="1">
      <alignment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vertical="center"/>
    </xf>
    <xf numFmtId="3" fontId="5" fillId="3" borderId="60" xfId="0" applyNumberFormat="1" applyFont="1" applyFill="1" applyBorder="1" applyAlignment="1">
      <alignment vertic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4" fillId="2" borderId="42" xfId="0" applyFont="1" applyFill="1" applyBorder="1" applyAlignment="1"/>
    <xf numFmtId="0" fontId="4" fillId="2" borderId="43" xfId="0" applyFont="1" applyFill="1" applyBorder="1" applyAlignment="1"/>
    <xf numFmtId="49" fontId="4" fillId="2" borderId="44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5" xfId="0" applyFont="1" applyFill="1" applyBorder="1" applyAlignment="1"/>
    <xf numFmtId="49" fontId="4" fillId="2" borderId="46" xfId="0" applyNumberFormat="1" applyFont="1" applyFill="1" applyBorder="1" applyAlignment="1">
      <alignment vertical="center"/>
    </xf>
    <xf numFmtId="0" fontId="4" fillId="2" borderId="47" xfId="0" applyFont="1" applyFill="1" applyBorder="1" applyAlignment="1"/>
    <xf numFmtId="0" fontId="4" fillId="2" borderId="48" xfId="0" applyFont="1" applyFill="1" applyBorder="1" applyAlignment="1"/>
    <xf numFmtId="49" fontId="13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0" fontId="4" fillId="9" borderId="40" xfId="0" applyFont="1" applyFill="1" applyBorder="1" applyAlignment="1"/>
    <xf numFmtId="0" fontId="4" fillId="7" borderId="19" xfId="0" applyFont="1" applyFill="1" applyBorder="1" applyAlignment="1"/>
    <xf numFmtId="49" fontId="11" fillId="8" borderId="31" xfId="0" applyNumberFormat="1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49" fontId="4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4" fillId="2" borderId="34" xfId="0" applyNumberFormat="1" applyFont="1" applyFill="1" applyBorder="1" applyAlignment="1"/>
    <xf numFmtId="167" fontId="11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167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3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3" fontId="11" fillId="8" borderId="52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1" fillId="2" borderId="19" xfId="0" applyNumberFormat="1" applyFont="1" applyFill="1" applyBorder="1" applyAlignment="1">
      <alignment vertical="center"/>
    </xf>
    <xf numFmtId="167" fontId="11" fillId="8" borderId="37" xfId="0" applyNumberFormat="1" applyFont="1" applyFill="1" applyBorder="1" applyAlignment="1">
      <alignment vertical="center"/>
    </xf>
  </cellXfs>
  <cellStyles count="5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343758</xdr:colOff>
      <xdr:row>0</xdr:row>
      <xdr:rowOff>190977</xdr:rowOff>
    </xdr:from>
    <xdr:to>
      <xdr:col>5</xdr:col>
      <xdr:colOff>537028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758" y="190977"/>
          <a:ext cx="7008873" cy="117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zoomScaleNormal="100" workbookViewId="0">
      <selection activeCell="F18" sqref="F18"/>
    </sheetView>
  </sheetViews>
  <sheetFormatPr baseColWidth="10" defaultColWidth="10.83203125" defaultRowHeight="11.25" customHeight="1" x14ac:dyDescent="0.2"/>
  <cols>
    <col min="1" max="1" width="4.5" style="1" customWidth="1"/>
    <col min="2" max="2" width="22" style="1" customWidth="1"/>
    <col min="3" max="3" width="27.83203125" style="1" customWidth="1"/>
    <col min="4" max="4" width="9.5" style="1" customWidth="1"/>
    <col min="5" max="5" width="25.5" style="1" customWidth="1"/>
    <col min="6" max="6" width="24.83203125" style="1" customWidth="1"/>
    <col min="7" max="7" width="2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"/>
      <c r="D8" s="2"/>
      <c r="E8" s="4"/>
      <c r="F8" s="4"/>
      <c r="G8" s="10"/>
    </row>
    <row r="9" spans="1:7" ht="17.25" customHeight="1" x14ac:dyDescent="0.2">
      <c r="A9" s="5"/>
      <c r="B9" s="15" t="s">
        <v>0</v>
      </c>
      <c r="C9" s="15" t="s">
        <v>64</v>
      </c>
      <c r="D9" s="16"/>
      <c r="E9" s="17" t="s">
        <v>99</v>
      </c>
      <c r="F9" s="18"/>
      <c r="G9" s="19">
        <v>25000</v>
      </c>
    </row>
    <row r="10" spans="1:7" ht="15" customHeight="1" x14ac:dyDescent="0.2">
      <c r="A10" s="5"/>
      <c r="B10" s="20" t="s">
        <v>1</v>
      </c>
      <c r="C10" s="21" t="s">
        <v>96</v>
      </c>
      <c r="D10" s="16"/>
      <c r="E10" s="22" t="s">
        <v>2</v>
      </c>
      <c r="F10" s="23"/>
      <c r="G10" s="24" t="s">
        <v>65</v>
      </c>
    </row>
    <row r="11" spans="1:7" ht="14.25" customHeight="1" x14ac:dyDescent="0.2">
      <c r="A11" s="5"/>
      <c r="B11" s="20" t="s">
        <v>3</v>
      </c>
      <c r="C11" s="25" t="s">
        <v>60</v>
      </c>
      <c r="D11" s="16"/>
      <c r="E11" s="22" t="s">
        <v>4</v>
      </c>
      <c r="F11" s="23"/>
      <c r="G11" s="26">
        <v>291</v>
      </c>
    </row>
    <row r="12" spans="1:7" ht="15.75" customHeight="1" x14ac:dyDescent="0.2">
      <c r="A12" s="5"/>
      <c r="B12" s="20" t="s">
        <v>5</v>
      </c>
      <c r="C12" s="25" t="s">
        <v>58</v>
      </c>
      <c r="D12" s="16"/>
      <c r="E12" s="27" t="s">
        <v>6</v>
      </c>
      <c r="F12" s="28"/>
      <c r="G12" s="26">
        <f>(+G9*G11)*1.19</f>
        <v>8657250</v>
      </c>
    </row>
    <row r="13" spans="1:7" ht="14.25" customHeight="1" x14ac:dyDescent="0.2">
      <c r="A13" s="5"/>
      <c r="B13" s="20" t="s">
        <v>7</v>
      </c>
      <c r="C13" s="25" t="s">
        <v>61</v>
      </c>
      <c r="D13" s="16"/>
      <c r="E13" s="22" t="s">
        <v>8</v>
      </c>
      <c r="F13" s="23"/>
      <c r="G13" s="25" t="s">
        <v>57</v>
      </c>
    </row>
    <row r="14" spans="1:7" ht="23.25" customHeight="1" x14ac:dyDescent="0.2">
      <c r="A14" s="5"/>
      <c r="B14" s="20" t="s">
        <v>9</v>
      </c>
      <c r="C14" s="29" t="s">
        <v>97</v>
      </c>
      <c r="D14" s="16"/>
      <c r="E14" s="22" t="s">
        <v>10</v>
      </c>
      <c r="F14" s="23"/>
      <c r="G14" s="25" t="s">
        <v>66</v>
      </c>
    </row>
    <row r="15" spans="1:7" ht="16" customHeight="1" x14ac:dyDescent="0.2">
      <c r="A15" s="5"/>
      <c r="B15" s="20" t="s">
        <v>11</v>
      </c>
      <c r="C15" s="30">
        <v>44742</v>
      </c>
      <c r="D15" s="16"/>
      <c r="E15" s="31" t="s">
        <v>12</v>
      </c>
      <c r="F15" s="32"/>
      <c r="G15" s="25" t="s">
        <v>98</v>
      </c>
    </row>
    <row r="16" spans="1:7" ht="12" customHeight="1" x14ac:dyDescent="0.2">
      <c r="A16" s="2"/>
      <c r="B16" s="33"/>
      <c r="C16" s="34"/>
      <c r="D16" s="35"/>
      <c r="E16" s="36"/>
      <c r="F16" s="36"/>
      <c r="G16" s="37"/>
    </row>
    <row r="17" spans="1:7" ht="12" customHeight="1" x14ac:dyDescent="0.2">
      <c r="A17" s="6"/>
      <c r="B17" s="38" t="s">
        <v>13</v>
      </c>
      <c r="C17" s="39"/>
      <c r="D17" s="39"/>
      <c r="E17" s="39"/>
      <c r="F17" s="39"/>
      <c r="G17" s="39"/>
    </row>
    <row r="18" spans="1:7" ht="12" customHeight="1" x14ac:dyDescent="0.2">
      <c r="A18" s="2"/>
      <c r="B18" s="40"/>
      <c r="C18" s="41"/>
      <c r="D18" s="41"/>
      <c r="E18" s="41"/>
      <c r="F18" s="42"/>
      <c r="G18" s="42"/>
    </row>
    <row r="19" spans="1:7" ht="12" customHeight="1" x14ac:dyDescent="0.2">
      <c r="A19" s="5"/>
      <c r="B19" s="43" t="s">
        <v>14</v>
      </c>
      <c r="C19" s="44"/>
      <c r="D19" s="45"/>
      <c r="E19" s="45"/>
      <c r="F19" s="45"/>
      <c r="G19" s="45"/>
    </row>
    <row r="20" spans="1:7" ht="24" customHeight="1" x14ac:dyDescent="0.2">
      <c r="A20" s="6"/>
      <c r="B20" s="46" t="s">
        <v>15</v>
      </c>
      <c r="C20" s="46" t="s">
        <v>16</v>
      </c>
      <c r="D20" s="46" t="s">
        <v>17</v>
      </c>
      <c r="E20" s="46" t="s">
        <v>18</v>
      </c>
      <c r="F20" s="46" t="s">
        <v>19</v>
      </c>
      <c r="G20" s="46" t="s">
        <v>20</v>
      </c>
    </row>
    <row r="21" spans="1:7" ht="12.75" customHeight="1" x14ac:dyDescent="0.2">
      <c r="A21" s="6"/>
      <c r="B21" s="47" t="s">
        <v>67</v>
      </c>
      <c r="C21" s="48" t="s">
        <v>21</v>
      </c>
      <c r="D21" s="49">
        <v>6</v>
      </c>
      <c r="E21" s="50" t="s">
        <v>73</v>
      </c>
      <c r="F21" s="51">
        <v>25000</v>
      </c>
      <c r="G21" s="52">
        <f t="shared" ref="G21:G27" si="0">F21*D21</f>
        <v>150000</v>
      </c>
    </row>
    <row r="22" spans="1:7" ht="12.75" customHeight="1" x14ac:dyDescent="0.2">
      <c r="A22" s="6"/>
      <c r="B22" s="47" t="s">
        <v>68</v>
      </c>
      <c r="C22" s="48" t="s">
        <v>21</v>
      </c>
      <c r="D22" s="49">
        <v>6</v>
      </c>
      <c r="E22" s="50" t="s">
        <v>74</v>
      </c>
      <c r="F22" s="51">
        <v>25000</v>
      </c>
      <c r="G22" s="52">
        <f t="shared" si="0"/>
        <v>150000</v>
      </c>
    </row>
    <row r="23" spans="1:7" ht="12.75" customHeight="1" x14ac:dyDescent="0.2">
      <c r="A23" s="6"/>
      <c r="B23" s="47" t="s">
        <v>69</v>
      </c>
      <c r="C23" s="48" t="s">
        <v>21</v>
      </c>
      <c r="D23" s="49">
        <v>4</v>
      </c>
      <c r="E23" s="50" t="s">
        <v>74</v>
      </c>
      <c r="F23" s="51">
        <v>25000</v>
      </c>
      <c r="G23" s="52">
        <f t="shared" si="0"/>
        <v>100000</v>
      </c>
    </row>
    <row r="24" spans="1:7" ht="12.75" customHeight="1" x14ac:dyDescent="0.2">
      <c r="A24" s="6"/>
      <c r="B24" s="47" t="s">
        <v>70</v>
      </c>
      <c r="C24" s="48" t="s">
        <v>21</v>
      </c>
      <c r="D24" s="49">
        <v>4</v>
      </c>
      <c r="E24" s="50" t="s">
        <v>74</v>
      </c>
      <c r="F24" s="51">
        <v>25000</v>
      </c>
      <c r="G24" s="52">
        <f t="shared" si="0"/>
        <v>100000</v>
      </c>
    </row>
    <row r="25" spans="1:7" ht="12.75" customHeight="1" x14ac:dyDescent="0.2">
      <c r="A25" s="6"/>
      <c r="B25" s="47" t="s">
        <v>71</v>
      </c>
      <c r="C25" s="48" t="s">
        <v>21</v>
      </c>
      <c r="D25" s="49">
        <v>12</v>
      </c>
      <c r="E25" s="48" t="s">
        <v>75</v>
      </c>
      <c r="F25" s="51">
        <v>25000</v>
      </c>
      <c r="G25" s="52">
        <f t="shared" si="0"/>
        <v>300000</v>
      </c>
    </row>
    <row r="26" spans="1:7" ht="12.75" customHeight="1" x14ac:dyDescent="0.2">
      <c r="A26" s="6"/>
      <c r="B26" s="47" t="s">
        <v>59</v>
      </c>
      <c r="C26" s="48" t="s">
        <v>21</v>
      </c>
      <c r="D26" s="49">
        <v>12</v>
      </c>
      <c r="E26" s="48" t="s">
        <v>76</v>
      </c>
      <c r="F26" s="51">
        <v>25000</v>
      </c>
      <c r="G26" s="52">
        <f t="shared" si="0"/>
        <v>300000</v>
      </c>
    </row>
    <row r="27" spans="1:7" ht="12.75" customHeight="1" x14ac:dyDescent="0.2">
      <c r="A27" s="6"/>
      <c r="B27" s="47" t="s">
        <v>72</v>
      </c>
      <c r="C27" s="48" t="s">
        <v>21</v>
      </c>
      <c r="D27" s="49">
        <v>8</v>
      </c>
      <c r="E27" s="50" t="s">
        <v>77</v>
      </c>
      <c r="F27" s="51">
        <v>25000</v>
      </c>
      <c r="G27" s="52">
        <f t="shared" si="0"/>
        <v>200000</v>
      </c>
    </row>
    <row r="28" spans="1:7" ht="12.75" customHeight="1" x14ac:dyDescent="0.2">
      <c r="A28" s="6"/>
      <c r="B28" s="53" t="s">
        <v>22</v>
      </c>
      <c r="C28" s="54"/>
      <c r="D28" s="54"/>
      <c r="E28" s="54"/>
      <c r="F28" s="55"/>
      <c r="G28" s="56">
        <f>SUM(G21:G27)</f>
        <v>1300000</v>
      </c>
    </row>
    <row r="29" spans="1:7" ht="12" customHeight="1" x14ac:dyDescent="0.2">
      <c r="A29" s="2"/>
      <c r="B29" s="40"/>
      <c r="C29" s="42"/>
      <c r="D29" s="42"/>
      <c r="E29" s="42"/>
      <c r="F29" s="57"/>
      <c r="G29" s="57"/>
    </row>
    <row r="30" spans="1:7" ht="12" customHeight="1" x14ac:dyDescent="0.2">
      <c r="A30" s="5"/>
      <c r="B30" s="58" t="s">
        <v>23</v>
      </c>
      <c r="C30" s="59"/>
      <c r="D30" s="60"/>
      <c r="E30" s="60"/>
      <c r="F30" s="61"/>
      <c r="G30" s="61"/>
    </row>
    <row r="31" spans="1:7" ht="24" customHeight="1" x14ac:dyDescent="0.2">
      <c r="A31" s="5"/>
      <c r="B31" s="62" t="s">
        <v>15</v>
      </c>
      <c r="C31" s="63" t="s">
        <v>16</v>
      </c>
      <c r="D31" s="63" t="s">
        <v>17</v>
      </c>
      <c r="E31" s="62" t="s">
        <v>18</v>
      </c>
      <c r="F31" s="63" t="s">
        <v>19</v>
      </c>
      <c r="G31" s="62" t="s">
        <v>20</v>
      </c>
    </row>
    <row r="32" spans="1:7" ht="12" customHeight="1" x14ac:dyDescent="0.2">
      <c r="A32" s="5"/>
      <c r="B32" s="64" t="s">
        <v>78</v>
      </c>
      <c r="C32" s="48" t="s">
        <v>56</v>
      </c>
      <c r="D32" s="49">
        <v>2</v>
      </c>
      <c r="E32" s="48" t="s">
        <v>79</v>
      </c>
      <c r="F32" s="65">
        <v>25000</v>
      </c>
      <c r="G32" s="66">
        <f>F32*D32</f>
        <v>50000</v>
      </c>
    </row>
    <row r="33" spans="1:11" ht="12" customHeight="1" x14ac:dyDescent="0.2">
      <c r="A33" s="5"/>
      <c r="B33" s="67" t="s">
        <v>24</v>
      </c>
      <c r="C33" s="68"/>
      <c r="D33" s="68"/>
      <c r="E33" s="68"/>
      <c r="F33" s="69"/>
      <c r="G33" s="70">
        <f>SUM(G32:G32)</f>
        <v>50000</v>
      </c>
    </row>
    <row r="34" spans="1:11" ht="12" customHeight="1" x14ac:dyDescent="0.2">
      <c r="A34" s="2"/>
      <c r="B34" s="71"/>
      <c r="C34" s="72"/>
      <c r="D34" s="72"/>
      <c r="E34" s="72"/>
      <c r="F34" s="73"/>
      <c r="G34" s="73"/>
    </row>
    <row r="35" spans="1:11" ht="12" customHeight="1" x14ac:dyDescent="0.2">
      <c r="A35" s="5"/>
      <c r="B35" s="58" t="s">
        <v>25</v>
      </c>
      <c r="C35" s="59"/>
      <c r="D35" s="60"/>
      <c r="E35" s="60"/>
      <c r="F35" s="61"/>
      <c r="G35" s="61"/>
    </row>
    <row r="36" spans="1:11" ht="24" customHeight="1" x14ac:dyDescent="0.2">
      <c r="A36" s="5"/>
      <c r="B36" s="74" t="s">
        <v>15</v>
      </c>
      <c r="C36" s="74" t="s">
        <v>16</v>
      </c>
      <c r="D36" s="74" t="s">
        <v>17</v>
      </c>
      <c r="E36" s="74" t="s">
        <v>18</v>
      </c>
      <c r="F36" s="75" t="s">
        <v>19</v>
      </c>
      <c r="G36" s="74" t="s">
        <v>20</v>
      </c>
    </row>
    <row r="37" spans="1:11" ht="12.75" customHeight="1" x14ac:dyDescent="0.2">
      <c r="A37" s="6"/>
      <c r="B37" s="76" t="s">
        <v>80</v>
      </c>
      <c r="C37" s="77" t="s">
        <v>101</v>
      </c>
      <c r="D37" s="77">
        <v>0.3</v>
      </c>
      <c r="E37" s="77" t="s">
        <v>81</v>
      </c>
      <c r="F37" s="78">
        <v>120000</v>
      </c>
      <c r="G37" s="78">
        <f>+F37*D37</f>
        <v>36000</v>
      </c>
      <c r="I37" s="14"/>
    </row>
    <row r="38" spans="1:11" ht="12.75" customHeight="1" x14ac:dyDescent="0.2">
      <c r="A38" s="6"/>
      <c r="B38" s="76" t="s">
        <v>82</v>
      </c>
      <c r="C38" s="77" t="s">
        <v>101</v>
      </c>
      <c r="D38" s="77">
        <v>0.2</v>
      </c>
      <c r="E38" s="77" t="s">
        <v>79</v>
      </c>
      <c r="F38" s="78">
        <v>90000</v>
      </c>
      <c r="G38" s="78">
        <f t="shared" ref="G38:G41" si="1">+F38*D38</f>
        <v>18000</v>
      </c>
      <c r="I38" s="14"/>
    </row>
    <row r="39" spans="1:11" ht="12.75" customHeight="1" x14ac:dyDescent="0.2">
      <c r="A39" s="6"/>
      <c r="B39" s="76" t="s">
        <v>63</v>
      </c>
      <c r="C39" s="77" t="s">
        <v>101</v>
      </c>
      <c r="D39" s="77">
        <v>0.2</v>
      </c>
      <c r="E39" s="77" t="s">
        <v>83</v>
      </c>
      <c r="F39" s="78">
        <v>90000</v>
      </c>
      <c r="G39" s="78">
        <f t="shared" si="1"/>
        <v>18000</v>
      </c>
      <c r="I39" s="14"/>
    </row>
    <row r="40" spans="1:11" ht="12.75" customHeight="1" x14ac:dyDescent="0.2">
      <c r="A40" s="6"/>
      <c r="B40" s="76" t="s">
        <v>84</v>
      </c>
      <c r="C40" s="77" t="s">
        <v>101</v>
      </c>
      <c r="D40" s="77">
        <v>0.1</v>
      </c>
      <c r="E40" s="77" t="s">
        <v>79</v>
      </c>
      <c r="F40" s="78">
        <v>60000</v>
      </c>
      <c r="G40" s="78">
        <f t="shared" si="1"/>
        <v>6000</v>
      </c>
      <c r="I40" s="14"/>
    </row>
    <row r="41" spans="1:11" ht="12.75" customHeight="1" x14ac:dyDescent="0.2">
      <c r="A41" s="6"/>
      <c r="B41" s="76" t="s">
        <v>85</v>
      </c>
      <c r="C41" s="77" t="s">
        <v>101</v>
      </c>
      <c r="D41" s="77">
        <v>4</v>
      </c>
      <c r="E41" s="77" t="s">
        <v>75</v>
      </c>
      <c r="F41" s="78">
        <v>120000</v>
      </c>
      <c r="G41" s="78">
        <f t="shared" si="1"/>
        <v>480000</v>
      </c>
      <c r="I41" s="14"/>
    </row>
    <row r="42" spans="1:11" ht="12.75" customHeight="1" x14ac:dyDescent="0.2">
      <c r="A42" s="5"/>
      <c r="B42" s="67" t="s">
        <v>26</v>
      </c>
      <c r="C42" s="68"/>
      <c r="D42" s="68"/>
      <c r="E42" s="68"/>
      <c r="F42" s="69"/>
      <c r="G42" s="70">
        <f>SUM(G37:G41)</f>
        <v>558000</v>
      </c>
    </row>
    <row r="43" spans="1:11" ht="12" customHeight="1" x14ac:dyDescent="0.2">
      <c r="A43" s="2"/>
      <c r="B43" s="71"/>
      <c r="C43" s="72"/>
      <c r="D43" s="72"/>
      <c r="E43" s="72"/>
      <c r="F43" s="73"/>
      <c r="G43" s="73"/>
    </row>
    <row r="44" spans="1:11" ht="12" customHeight="1" x14ac:dyDescent="0.2">
      <c r="A44" s="5"/>
      <c r="B44" s="58" t="s">
        <v>27</v>
      </c>
      <c r="C44" s="59"/>
      <c r="D44" s="60"/>
      <c r="E44" s="60"/>
      <c r="F44" s="61"/>
      <c r="G44" s="61"/>
    </row>
    <row r="45" spans="1:11" ht="24" customHeight="1" x14ac:dyDescent="0.2">
      <c r="A45" s="5"/>
      <c r="B45" s="75" t="s">
        <v>28</v>
      </c>
      <c r="C45" s="75" t="s">
        <v>29</v>
      </c>
      <c r="D45" s="75" t="s">
        <v>30</v>
      </c>
      <c r="E45" s="75" t="s">
        <v>18</v>
      </c>
      <c r="F45" s="75" t="s">
        <v>19</v>
      </c>
      <c r="G45" s="75" t="s">
        <v>20</v>
      </c>
      <c r="K45" s="9"/>
    </row>
    <row r="46" spans="1:11" ht="12.75" customHeight="1" x14ac:dyDescent="0.2">
      <c r="A46" s="6"/>
      <c r="B46" s="79" t="s">
        <v>86</v>
      </c>
      <c r="C46" s="80" t="s">
        <v>87</v>
      </c>
      <c r="D46" s="81">
        <v>2200</v>
      </c>
      <c r="E46" s="82" t="s">
        <v>62</v>
      </c>
      <c r="F46" s="78">
        <v>750</v>
      </c>
      <c r="G46" s="66">
        <f t="shared" ref="G46:G54" si="2">((F46*D46)*0.19)+(F46*D46)</f>
        <v>1963500</v>
      </c>
      <c r="I46" s="13"/>
      <c r="J46" s="12"/>
      <c r="K46" s="12"/>
    </row>
    <row r="47" spans="1:11" ht="12.75" customHeight="1" x14ac:dyDescent="0.2">
      <c r="A47" s="6"/>
      <c r="B47" s="79" t="s">
        <v>88</v>
      </c>
      <c r="C47" s="80"/>
      <c r="D47" s="81"/>
      <c r="E47" s="82"/>
      <c r="F47" s="78"/>
      <c r="G47" s="66"/>
      <c r="I47" s="13"/>
      <c r="J47" s="12"/>
    </row>
    <row r="48" spans="1:11" ht="12.75" customHeight="1" x14ac:dyDescent="0.2">
      <c r="A48" s="6"/>
      <c r="B48" s="76" t="s">
        <v>89</v>
      </c>
      <c r="C48" s="80" t="s">
        <v>87</v>
      </c>
      <c r="D48" s="81">
        <v>200</v>
      </c>
      <c r="E48" s="82" t="s">
        <v>79</v>
      </c>
      <c r="F48" s="78">
        <v>2840</v>
      </c>
      <c r="G48" s="66">
        <f t="shared" si="2"/>
        <v>675920</v>
      </c>
      <c r="I48" s="13"/>
      <c r="J48" s="12"/>
      <c r="K48" s="12"/>
    </row>
    <row r="49" spans="1:11" ht="12.75" customHeight="1" x14ac:dyDescent="0.2">
      <c r="A49" s="6"/>
      <c r="B49" s="76" t="s">
        <v>90</v>
      </c>
      <c r="C49" s="80" t="s">
        <v>87</v>
      </c>
      <c r="D49" s="81">
        <v>280</v>
      </c>
      <c r="E49" s="82" t="s">
        <v>79</v>
      </c>
      <c r="F49" s="78">
        <v>1760</v>
      </c>
      <c r="G49" s="66">
        <f t="shared" si="2"/>
        <v>586432</v>
      </c>
      <c r="I49" s="13"/>
      <c r="J49" s="12"/>
      <c r="K49" s="12"/>
    </row>
    <row r="50" spans="1:11" ht="12.75" customHeight="1" x14ac:dyDescent="0.2">
      <c r="A50" s="6"/>
      <c r="B50" s="76" t="s">
        <v>91</v>
      </c>
      <c r="C50" s="80" t="s">
        <v>87</v>
      </c>
      <c r="D50" s="81">
        <v>600</v>
      </c>
      <c r="E50" s="82" t="s">
        <v>62</v>
      </c>
      <c r="F50" s="78">
        <v>1760</v>
      </c>
      <c r="G50" s="66">
        <f t="shared" si="2"/>
        <v>1256640</v>
      </c>
      <c r="I50" s="13"/>
      <c r="J50" s="12"/>
      <c r="K50" s="12"/>
    </row>
    <row r="51" spans="1:11" ht="12.75" customHeight="1" x14ac:dyDescent="0.2">
      <c r="A51" s="6"/>
      <c r="B51" s="79" t="s">
        <v>92</v>
      </c>
      <c r="C51" s="80"/>
      <c r="D51" s="81"/>
      <c r="E51" s="82"/>
      <c r="F51" s="78"/>
      <c r="G51" s="66"/>
      <c r="I51" s="13"/>
      <c r="J51" s="12"/>
      <c r="K51" s="12"/>
    </row>
    <row r="52" spans="1:11" ht="12.75" customHeight="1" x14ac:dyDescent="0.2">
      <c r="A52" s="6"/>
      <c r="B52" s="76" t="s">
        <v>104</v>
      </c>
      <c r="C52" s="80" t="s">
        <v>87</v>
      </c>
      <c r="D52" s="81">
        <v>1.5</v>
      </c>
      <c r="E52" s="82" t="s">
        <v>79</v>
      </c>
      <c r="F52" s="78">
        <v>230000</v>
      </c>
      <c r="G52" s="66">
        <f t="shared" si="2"/>
        <v>410550</v>
      </c>
      <c r="I52" s="13"/>
      <c r="J52" s="12"/>
      <c r="K52" s="12"/>
    </row>
    <row r="53" spans="1:11" ht="12.75" customHeight="1" x14ac:dyDescent="0.2">
      <c r="A53" s="6"/>
      <c r="B53" s="79" t="s">
        <v>93</v>
      </c>
      <c r="C53" s="80"/>
      <c r="D53" s="81"/>
      <c r="E53" s="82"/>
      <c r="F53" s="78"/>
      <c r="G53" s="66">
        <f t="shared" si="2"/>
        <v>0</v>
      </c>
      <c r="I53" s="13"/>
      <c r="J53" s="12"/>
      <c r="K53" s="12"/>
    </row>
    <row r="54" spans="1:11" ht="12.75" customHeight="1" x14ac:dyDescent="0.2">
      <c r="A54" s="6"/>
      <c r="B54" s="76" t="s">
        <v>94</v>
      </c>
      <c r="C54" s="80" t="s">
        <v>95</v>
      </c>
      <c r="D54" s="81">
        <v>1</v>
      </c>
      <c r="E54" s="82" t="s">
        <v>79</v>
      </c>
      <c r="F54" s="78">
        <v>114000</v>
      </c>
      <c r="G54" s="66">
        <f t="shared" si="2"/>
        <v>135660</v>
      </c>
      <c r="I54" s="13"/>
      <c r="J54" s="12"/>
    </row>
    <row r="55" spans="1:11" ht="13.5" customHeight="1" x14ac:dyDescent="0.2">
      <c r="A55" s="5"/>
      <c r="B55" s="67" t="s">
        <v>31</v>
      </c>
      <c r="C55" s="68"/>
      <c r="D55" s="68"/>
      <c r="E55" s="68"/>
      <c r="F55" s="69"/>
      <c r="G55" s="70">
        <f>SUM(G46:G54)</f>
        <v>5028702</v>
      </c>
      <c r="I55" s="13"/>
    </row>
    <row r="56" spans="1:11" ht="12" customHeight="1" x14ac:dyDescent="0.2">
      <c r="A56" s="2"/>
      <c r="B56" s="71"/>
      <c r="C56" s="72"/>
      <c r="D56" s="72"/>
      <c r="E56" s="83"/>
      <c r="F56" s="73"/>
      <c r="G56" s="73"/>
    </row>
    <row r="57" spans="1:11" ht="12" customHeight="1" x14ac:dyDescent="0.2">
      <c r="A57" s="5"/>
      <c r="B57" s="58" t="s">
        <v>32</v>
      </c>
      <c r="C57" s="59"/>
      <c r="D57" s="60"/>
      <c r="E57" s="60"/>
      <c r="F57" s="61"/>
      <c r="G57" s="61"/>
    </row>
    <row r="58" spans="1:11" ht="24" customHeight="1" x14ac:dyDescent="0.2">
      <c r="A58" s="5"/>
      <c r="B58" s="74" t="s">
        <v>33</v>
      </c>
      <c r="C58" s="75" t="s">
        <v>29</v>
      </c>
      <c r="D58" s="75" t="s">
        <v>30</v>
      </c>
      <c r="E58" s="74" t="s">
        <v>18</v>
      </c>
      <c r="F58" s="75" t="s">
        <v>19</v>
      </c>
      <c r="G58" s="74" t="s">
        <v>20</v>
      </c>
    </row>
    <row r="59" spans="1:11" ht="12.75" customHeight="1" x14ac:dyDescent="0.2">
      <c r="A59" s="8"/>
      <c r="B59" s="84"/>
      <c r="C59" s="85"/>
      <c r="D59" s="86"/>
      <c r="E59" s="84"/>
      <c r="F59" s="51"/>
      <c r="G59" s="66"/>
      <c r="I59" s="11"/>
      <c r="J59" s="12"/>
      <c r="K59" s="12"/>
    </row>
    <row r="60" spans="1:11" ht="13.5" customHeight="1" x14ac:dyDescent="0.2">
      <c r="A60" s="5"/>
      <c r="B60" s="87" t="s">
        <v>34</v>
      </c>
      <c r="C60" s="88"/>
      <c r="D60" s="88"/>
      <c r="E60" s="88"/>
      <c r="F60" s="89"/>
      <c r="G60" s="90">
        <f>SUM(G59:G59)</f>
        <v>0</v>
      </c>
    </row>
    <row r="61" spans="1:11" ht="12" customHeight="1" x14ac:dyDescent="0.2">
      <c r="A61" s="2"/>
      <c r="B61" s="91"/>
      <c r="C61" s="91"/>
      <c r="D61" s="91"/>
      <c r="E61" s="91"/>
      <c r="F61" s="92"/>
      <c r="G61" s="92"/>
    </row>
    <row r="62" spans="1:11" ht="12" customHeight="1" x14ac:dyDescent="0.2">
      <c r="A62" s="8"/>
      <c r="B62" s="93" t="s">
        <v>35</v>
      </c>
      <c r="C62" s="94"/>
      <c r="D62" s="94"/>
      <c r="E62" s="94"/>
      <c r="F62" s="94"/>
      <c r="G62" s="95">
        <f>G28+G33+G42+G55+G60</f>
        <v>6936702</v>
      </c>
    </row>
    <row r="63" spans="1:11" ht="12" customHeight="1" x14ac:dyDescent="0.2">
      <c r="A63" s="8"/>
      <c r="B63" s="96" t="s">
        <v>36</v>
      </c>
      <c r="C63" s="97"/>
      <c r="D63" s="97"/>
      <c r="E63" s="97"/>
      <c r="F63" s="97"/>
      <c r="G63" s="98">
        <f>G62*0.05</f>
        <v>346835.10000000003</v>
      </c>
    </row>
    <row r="64" spans="1:11" ht="12" customHeight="1" x14ac:dyDescent="0.2">
      <c r="A64" s="8"/>
      <c r="B64" s="99" t="s">
        <v>37</v>
      </c>
      <c r="C64" s="100"/>
      <c r="D64" s="100"/>
      <c r="E64" s="100"/>
      <c r="F64" s="100"/>
      <c r="G64" s="101">
        <f>G63+G62</f>
        <v>7283537.0999999996</v>
      </c>
    </row>
    <row r="65" spans="1:7" ht="12" customHeight="1" x14ac:dyDescent="0.2">
      <c r="A65" s="8"/>
      <c r="B65" s="96" t="s">
        <v>38</v>
      </c>
      <c r="C65" s="97"/>
      <c r="D65" s="97"/>
      <c r="E65" s="97"/>
      <c r="F65" s="97"/>
      <c r="G65" s="98">
        <f>G12</f>
        <v>8657250</v>
      </c>
    </row>
    <row r="66" spans="1:7" ht="12" customHeight="1" x14ac:dyDescent="0.2">
      <c r="A66" s="8"/>
      <c r="B66" s="102" t="s">
        <v>39</v>
      </c>
      <c r="C66" s="103"/>
      <c r="D66" s="103"/>
      <c r="E66" s="103"/>
      <c r="F66" s="103"/>
      <c r="G66" s="104">
        <f>G65-G64</f>
        <v>1373712.9000000004</v>
      </c>
    </row>
    <row r="67" spans="1:7" ht="12" customHeight="1" x14ac:dyDescent="0.2">
      <c r="A67" s="8"/>
      <c r="B67" s="105" t="s">
        <v>105</v>
      </c>
      <c r="C67" s="106"/>
      <c r="D67" s="106"/>
      <c r="E67" s="106"/>
      <c r="F67" s="106"/>
      <c r="G67" s="107"/>
    </row>
    <row r="68" spans="1:7" ht="12.75" customHeight="1" thickBot="1" x14ac:dyDescent="0.25">
      <c r="A68" s="8"/>
      <c r="B68" s="108"/>
      <c r="C68" s="106"/>
      <c r="D68" s="106"/>
      <c r="E68" s="106"/>
      <c r="F68" s="106"/>
      <c r="G68" s="107"/>
    </row>
    <row r="69" spans="1:7" ht="12" customHeight="1" x14ac:dyDescent="0.2">
      <c r="A69" s="8"/>
      <c r="B69" s="109" t="s">
        <v>106</v>
      </c>
      <c r="C69" s="110"/>
      <c r="D69" s="110"/>
      <c r="E69" s="110"/>
      <c r="F69" s="111"/>
      <c r="G69" s="107"/>
    </row>
    <row r="70" spans="1:7" ht="12" customHeight="1" x14ac:dyDescent="0.2">
      <c r="A70" s="8"/>
      <c r="B70" s="112" t="s">
        <v>40</v>
      </c>
      <c r="C70" s="113"/>
      <c r="D70" s="113"/>
      <c r="E70" s="113"/>
      <c r="F70" s="114"/>
      <c r="G70" s="107"/>
    </row>
    <row r="71" spans="1:7" ht="12" customHeight="1" x14ac:dyDescent="0.2">
      <c r="A71" s="8"/>
      <c r="B71" s="112" t="s">
        <v>41</v>
      </c>
      <c r="C71" s="113"/>
      <c r="D71" s="113"/>
      <c r="E71" s="113"/>
      <c r="F71" s="114"/>
      <c r="G71" s="107"/>
    </row>
    <row r="72" spans="1:7" ht="12" customHeight="1" x14ac:dyDescent="0.2">
      <c r="A72" s="8"/>
      <c r="B72" s="112" t="s">
        <v>42</v>
      </c>
      <c r="C72" s="113"/>
      <c r="D72" s="113"/>
      <c r="E72" s="113"/>
      <c r="F72" s="114"/>
      <c r="G72" s="107"/>
    </row>
    <row r="73" spans="1:7" ht="12" customHeight="1" x14ac:dyDescent="0.2">
      <c r="A73" s="8"/>
      <c r="B73" s="112" t="s">
        <v>43</v>
      </c>
      <c r="C73" s="113"/>
      <c r="D73" s="113"/>
      <c r="E73" s="113"/>
      <c r="F73" s="114"/>
      <c r="G73" s="107"/>
    </row>
    <row r="74" spans="1:7" ht="12" customHeight="1" x14ac:dyDescent="0.2">
      <c r="A74" s="8"/>
      <c r="B74" s="112" t="s">
        <v>44</v>
      </c>
      <c r="C74" s="113"/>
      <c r="D74" s="113"/>
      <c r="E74" s="113"/>
      <c r="F74" s="114"/>
      <c r="G74" s="107"/>
    </row>
    <row r="75" spans="1:7" ht="12.75" customHeight="1" thickBot="1" x14ac:dyDescent="0.25">
      <c r="A75" s="8"/>
      <c r="B75" s="115" t="s">
        <v>45</v>
      </c>
      <c r="C75" s="116"/>
      <c r="D75" s="116"/>
      <c r="E75" s="116"/>
      <c r="F75" s="117"/>
      <c r="G75" s="107"/>
    </row>
    <row r="76" spans="1:7" ht="12.75" customHeight="1" x14ac:dyDescent="0.2">
      <c r="A76" s="8"/>
      <c r="B76" s="108"/>
      <c r="C76" s="113"/>
      <c r="D76" s="113"/>
      <c r="E76" s="113"/>
      <c r="F76" s="113"/>
      <c r="G76" s="107"/>
    </row>
    <row r="77" spans="1:7" ht="15" customHeight="1" thickBot="1" x14ac:dyDescent="0.25">
      <c r="A77" s="8"/>
      <c r="B77" s="118" t="s">
        <v>46</v>
      </c>
      <c r="C77" s="119"/>
      <c r="D77" s="120"/>
      <c r="E77" s="121"/>
      <c r="F77" s="121"/>
      <c r="G77" s="107"/>
    </row>
    <row r="78" spans="1:7" ht="12" customHeight="1" x14ac:dyDescent="0.2">
      <c r="A78" s="8"/>
      <c r="B78" s="122" t="s">
        <v>33</v>
      </c>
      <c r="C78" s="123" t="s">
        <v>47</v>
      </c>
      <c r="D78" s="124" t="s">
        <v>48</v>
      </c>
      <c r="E78" s="121"/>
      <c r="F78" s="121"/>
      <c r="G78" s="107"/>
    </row>
    <row r="79" spans="1:7" ht="12" customHeight="1" x14ac:dyDescent="0.2">
      <c r="A79" s="8"/>
      <c r="B79" s="125" t="s">
        <v>49</v>
      </c>
      <c r="C79" s="126">
        <f>+G28</f>
        <v>1300000</v>
      </c>
      <c r="D79" s="127">
        <f>(C79/C85)</f>
        <v>0.17848470902962793</v>
      </c>
      <c r="E79" s="121"/>
      <c r="F79" s="121"/>
      <c r="G79" s="107"/>
    </row>
    <row r="80" spans="1:7" ht="12" customHeight="1" x14ac:dyDescent="0.2">
      <c r="A80" s="8"/>
      <c r="B80" s="125" t="s">
        <v>50</v>
      </c>
      <c r="C80" s="126">
        <f>+G33</f>
        <v>50000</v>
      </c>
      <c r="D80" s="127">
        <f>+C80/C85</f>
        <v>6.8647965011395364E-3</v>
      </c>
      <c r="E80" s="121"/>
      <c r="F80" s="121"/>
      <c r="G80" s="107"/>
    </row>
    <row r="81" spans="1:7" ht="12" customHeight="1" x14ac:dyDescent="0.2">
      <c r="A81" s="8"/>
      <c r="B81" s="125" t="s">
        <v>51</v>
      </c>
      <c r="C81" s="126">
        <f>+G42</f>
        <v>558000</v>
      </c>
      <c r="D81" s="127">
        <f>(C81/C85)</f>
        <v>7.6611128952717225E-2</v>
      </c>
      <c r="E81" s="121"/>
      <c r="F81" s="121"/>
      <c r="G81" s="107"/>
    </row>
    <row r="82" spans="1:7" ht="12" customHeight="1" x14ac:dyDescent="0.2">
      <c r="A82" s="8"/>
      <c r="B82" s="125" t="s">
        <v>28</v>
      </c>
      <c r="C82" s="126">
        <f>+G55</f>
        <v>5028702</v>
      </c>
      <c r="D82" s="127">
        <f>(C82/C85)</f>
        <v>0.69042031789746772</v>
      </c>
      <c r="E82" s="121"/>
      <c r="F82" s="121"/>
      <c r="G82" s="107"/>
    </row>
    <row r="83" spans="1:7" ht="12" customHeight="1" x14ac:dyDescent="0.2">
      <c r="A83" s="8"/>
      <c r="B83" s="125" t="s">
        <v>52</v>
      </c>
      <c r="C83" s="128">
        <f>+G60</f>
        <v>0</v>
      </c>
      <c r="D83" s="127">
        <f>(C83/C85)</f>
        <v>0</v>
      </c>
      <c r="E83" s="129"/>
      <c r="F83" s="129"/>
      <c r="G83" s="107"/>
    </row>
    <row r="84" spans="1:7" ht="12" customHeight="1" x14ac:dyDescent="0.2">
      <c r="A84" s="8"/>
      <c r="B84" s="125" t="s">
        <v>53</v>
      </c>
      <c r="C84" s="128">
        <f>+G63</f>
        <v>346835.10000000003</v>
      </c>
      <c r="D84" s="127">
        <f>(C84/C85)</f>
        <v>4.7619047619047623E-2</v>
      </c>
      <c r="E84" s="129"/>
      <c r="F84" s="129"/>
      <c r="G84" s="107"/>
    </row>
    <row r="85" spans="1:7" ht="12.75" customHeight="1" thickBot="1" x14ac:dyDescent="0.25">
      <c r="A85" s="8"/>
      <c r="B85" s="130" t="s">
        <v>54</v>
      </c>
      <c r="C85" s="131">
        <f>SUM(C79:C84)</f>
        <v>7283537.0999999996</v>
      </c>
      <c r="D85" s="132">
        <f>SUM(D79:D84)</f>
        <v>1</v>
      </c>
      <c r="E85" s="129"/>
      <c r="F85" s="129"/>
      <c r="G85" s="107"/>
    </row>
    <row r="86" spans="1:7" ht="12" customHeight="1" x14ac:dyDescent="0.2">
      <c r="A86" s="8"/>
      <c r="B86" s="108"/>
      <c r="C86" s="106"/>
      <c r="D86" s="106"/>
      <c r="E86" s="106"/>
      <c r="F86" s="106"/>
      <c r="G86" s="107"/>
    </row>
    <row r="87" spans="1:7" ht="12.75" customHeight="1" x14ac:dyDescent="0.2">
      <c r="A87" s="8"/>
      <c r="B87" s="133"/>
      <c r="C87" s="106"/>
      <c r="D87" s="106"/>
      <c r="E87" s="106"/>
      <c r="F87" s="106"/>
      <c r="G87" s="107"/>
    </row>
    <row r="88" spans="1:7" ht="12" customHeight="1" thickBot="1" x14ac:dyDescent="0.25">
      <c r="A88" s="7"/>
      <c r="B88" s="134"/>
      <c r="C88" s="135" t="s">
        <v>102</v>
      </c>
      <c r="D88" s="136"/>
      <c r="E88" s="137"/>
      <c r="F88" s="138"/>
      <c r="G88" s="107"/>
    </row>
    <row r="89" spans="1:7" ht="12" customHeight="1" x14ac:dyDescent="0.2">
      <c r="A89" s="8"/>
      <c r="B89" s="139" t="s">
        <v>100</v>
      </c>
      <c r="C89" s="140">
        <v>15000</v>
      </c>
      <c r="D89" s="140">
        <v>20000</v>
      </c>
      <c r="E89" s="141">
        <v>25000</v>
      </c>
      <c r="F89" s="142"/>
      <c r="G89" s="143"/>
    </row>
    <row r="90" spans="1:7" ht="12.75" customHeight="1" thickBot="1" x14ac:dyDescent="0.25">
      <c r="A90" s="8"/>
      <c r="B90" s="130" t="s">
        <v>103</v>
      </c>
      <c r="C90" s="131">
        <f>(G64/C89)</f>
        <v>485.56913999999995</v>
      </c>
      <c r="D90" s="131">
        <f>(G64/D89)</f>
        <v>364.17685499999999</v>
      </c>
      <c r="E90" s="144">
        <f>(G64/E89)</f>
        <v>291.34148399999998</v>
      </c>
      <c r="F90" s="142"/>
      <c r="G90" s="143"/>
    </row>
    <row r="91" spans="1:7" ht="15.5" customHeight="1" x14ac:dyDescent="0.2">
      <c r="A91" s="8"/>
      <c r="B91" s="105" t="s">
        <v>55</v>
      </c>
      <c r="C91" s="113"/>
      <c r="D91" s="113"/>
      <c r="E91" s="113"/>
      <c r="F91" s="113"/>
      <c r="G91" s="113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2022-07-07T12:10:56Z</dcterms:modified>
</cp:coreProperties>
</file>