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Vallenar/"/>
    </mc:Choice>
  </mc:AlternateContent>
  <xr:revisionPtr revIDLastSave="0" documentId="13_ncr:1_{BF0D6AEB-9E2D-A347-B9D1-69A9F8FCD7AD}" xr6:coauthVersionLast="47" xr6:coauthVersionMax="47" xr10:uidLastSave="{00000000-0000-0000-0000-000000000000}"/>
  <bookViews>
    <workbookView xWindow="0" yWindow="640" windowWidth="28800" windowHeight="17180" xr2:uid="{00000000-000D-0000-FFFF-FFFF00000000}"/>
  </bookViews>
  <sheets>
    <sheet name="Pap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55" i="1" l="1"/>
  <c r="G48" i="1"/>
  <c r="G25" i="1"/>
  <c r="G24" i="1"/>
  <c r="G23" i="1"/>
  <c r="G57" i="1" l="1"/>
  <c r="G56" i="1"/>
  <c r="G54" i="1"/>
  <c r="G53" i="1"/>
  <c r="G50" i="1"/>
  <c r="G49" i="1"/>
  <c r="G47" i="1"/>
  <c r="G32" i="1"/>
  <c r="G34" i="1" s="1"/>
  <c r="C83" i="1" s="1"/>
  <c r="G27" i="1"/>
  <c r="G26" i="1"/>
  <c r="G22" i="1"/>
  <c r="G21" i="1"/>
  <c r="G12" i="1"/>
  <c r="G28" i="1" l="1"/>
  <c r="C82" i="1" s="1"/>
  <c r="G63" i="1"/>
  <c r="C86" i="1" s="1"/>
  <c r="G68" i="1" l="1"/>
  <c r="G58" i="1" l="1"/>
  <c r="C85" i="1" s="1"/>
  <c r="G43" i="1"/>
  <c r="C84" i="1" s="1"/>
  <c r="G65" i="1" l="1"/>
  <c r="G66" i="1" s="1"/>
  <c r="G67" i="1" l="1"/>
  <c r="C87" i="1"/>
  <c r="D93" i="1" l="1"/>
  <c r="C93" i="1"/>
  <c r="E93" i="1"/>
  <c r="G69" i="1"/>
  <c r="C88" i="1"/>
  <c r="D83" i="1" l="1"/>
  <c r="D86" i="1"/>
  <c r="D82" i="1"/>
  <c r="D85" i="1"/>
  <c r="D84" i="1"/>
  <c r="D87" i="1"/>
  <c r="D88" i="1" l="1"/>
</calcChain>
</file>

<file path=xl/sharedStrings.xml><?xml version="1.0" encoding="utf-8"?>
<sst xmlns="http://schemas.openxmlformats.org/spreadsheetml/2006/main" count="157" uniqueCount="108">
  <si>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</si>
  <si>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</si>
  <si>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</si>
  <si>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</si>
  <si>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</si>
  <si>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</si>
  <si>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</si>
  <si>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</si>
  <si>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</si>
  <si>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</si>
  <si>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</si>
  <si>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</si>
  <si>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</si>
  <si>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</si>
  <si>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</si>
  <si>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</si>
  <si>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</si>
  <si>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</si>
  <si>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</si>
  <si>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</si>
  <si>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</si>
  <si>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</si>
  <si>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</si>
  <si>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</si>
  <si>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</si>
  <si>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</si>
  <si>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</si>
  <si>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</si>
  <si>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</si>
  <si>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</si>
  <si>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</si>
  <si>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</si>
  <si>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</si>
  <si>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</si>
  <si>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</si>
  <si>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</si>
  <si>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</si>
  <si>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</si>
  <si>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</si>
  <si>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</si>
  <si>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</si>
  <si>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</si>
  <si>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</si>
  <si>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</si>
  <si>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</si>
  <si>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</si>
  <si>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</si>
  <si>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</si>
  <si>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</si>
  <si>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</si>
  <si>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</si>
  <si>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</si>
  <si>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</si>
  <si>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</si>
  <si>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</si>
  <si>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</si>
  <si>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</si>
  <si>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Local</t>
  </si>
  <si>
    <t>Atacama</t>
  </si>
  <si>
    <t>Siembra</t>
  </si>
  <si>
    <t>Bajo</t>
  </si>
  <si>
    <t>Agosto</t>
  </si>
  <si>
    <t>Aporca</t>
  </si>
  <si>
    <t>Papa</t>
  </si>
  <si>
    <t>Junio- Septiembre</t>
  </si>
  <si>
    <t>Primer Semestre</t>
  </si>
  <si>
    <t>Prep. de semilla y brotación</t>
  </si>
  <si>
    <t>Limpias</t>
  </si>
  <si>
    <t>Aplicación pesticidas</t>
  </si>
  <si>
    <t>Aplicación fertilizantes</t>
  </si>
  <si>
    <t>cosecha</t>
  </si>
  <si>
    <t>Riego</t>
  </si>
  <si>
    <t>Agosto-Noviembre</t>
  </si>
  <si>
    <t>Octubre-Diciembre</t>
  </si>
  <si>
    <t>Enero-Abril</t>
  </si>
  <si>
    <t>Septiembre-Enero</t>
  </si>
  <si>
    <t>Octubre-Marzo</t>
  </si>
  <si>
    <t>Labores culturales</t>
  </si>
  <si>
    <t>Octubre-Febrero</t>
  </si>
  <si>
    <t>Preparación de suelos</t>
  </si>
  <si>
    <t>Agosto-Diciembre</t>
  </si>
  <si>
    <t xml:space="preserve">Aplicación de Insumos </t>
  </si>
  <si>
    <t>Noviembre-Febrero</t>
  </si>
  <si>
    <t>Acequiadura</t>
  </si>
  <si>
    <t>Cosecha y Acarreo</t>
  </si>
  <si>
    <t>SEMILLA</t>
  </si>
  <si>
    <t>kg</t>
  </si>
  <si>
    <t>FERTILIZANTES</t>
  </si>
  <si>
    <t>Fostato Monoamonico</t>
  </si>
  <si>
    <t>Urea</t>
  </si>
  <si>
    <t>Mezcla Presiembra</t>
  </si>
  <si>
    <t>FUNGICIDAS</t>
  </si>
  <si>
    <t>Curzate</t>
  </si>
  <si>
    <t>INSECTICIDAS</t>
  </si>
  <si>
    <t>Engeo</t>
  </si>
  <si>
    <t>l</t>
  </si>
  <si>
    <t>Compost</t>
  </si>
  <si>
    <t>Cardinal</t>
  </si>
  <si>
    <t>Vallenar</t>
  </si>
  <si>
    <t>Vallenar - Frerina - Huasco</t>
  </si>
  <si>
    <t>RENDIMIENTO (Kg/Há.)</t>
  </si>
  <si>
    <t>Heladas - Sequía</t>
  </si>
  <si>
    <t>Rendimiento (Kg/hà)</t>
  </si>
  <si>
    <t>JM</t>
  </si>
  <si>
    <t>ESCENARIOS COSTO UNITARIO  ($/Kg)</t>
  </si>
  <si>
    <t>Costo unitario ($/kg) (*)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</si>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</sst>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4" x14ac:knownFonts="1">
    <font>
      <sz val="11"/>
      <color indexed="8"/>
      <name val="Calibri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9"/>
    <xf numFmtId="0" fontId="2" fillId="0" borderId="19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0" fontId="3" fillId="2" borderId="2" xfId="0" applyFont="1" applyFill="1" applyBorder="1" applyAlignment="1"/>
    <xf numFmtId="0" fontId="3" fillId="2" borderId="56" xfId="0" applyFont="1" applyFill="1" applyBorder="1" applyAlignment="1"/>
    <xf numFmtId="0" fontId="3" fillId="2" borderId="1" xfId="0" applyFont="1" applyFill="1" applyBorder="1" applyAlignment="1"/>
    <xf numFmtId="0" fontId="3" fillId="2" borderId="3" xfId="0" applyFont="1" applyFill="1" applyBorder="1" applyAlignment="1"/>
    <xf numFmtId="49" fontId="4" fillId="3" borderId="54" xfId="0" applyNumberFormat="1" applyFont="1" applyFill="1" applyBorder="1" applyAlignment="1">
      <alignment vertical="center" wrapText="1"/>
    </xf>
    <xf numFmtId="0" fontId="3" fillId="2" borderId="55" xfId="0" applyFont="1" applyFill="1" applyBorder="1" applyAlignment="1"/>
    <xf numFmtId="49" fontId="5" fillId="3" borderId="5" xfId="0" applyNumberFormat="1" applyFont="1" applyFill="1" applyBorder="1" applyAlignment="1">
      <alignment wrapText="1"/>
    </xf>
    <xf numFmtId="0" fontId="5" fillId="4" borderId="58" xfId="0" applyFont="1" applyFill="1" applyBorder="1" applyAlignment="1">
      <alignment wrapText="1"/>
    </xf>
    <xf numFmtId="3" fontId="6" fillId="0" borderId="53" xfId="0" applyNumberFormat="1" applyFont="1" applyBorder="1" applyAlignment="1">
      <alignment horizontal="right" vertical="center" wrapText="1"/>
    </xf>
    <xf numFmtId="49" fontId="3" fillId="2" borderId="54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horizontal="left"/>
    </xf>
    <xf numFmtId="49" fontId="3" fillId="2" borderId="5" xfId="0" applyNumberFormat="1" applyFont="1" applyFill="1" applyBorder="1" applyAlignment="1">
      <alignment wrapText="1"/>
    </xf>
    <xf numFmtId="0" fontId="3" fillId="2" borderId="58" xfId="0" applyFont="1" applyFill="1" applyBorder="1" applyAlignment="1">
      <alignment wrapText="1"/>
    </xf>
    <xf numFmtId="0" fontId="6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164" fontId="6" fillId="0" borderId="53" xfId="2" applyFont="1" applyBorder="1" applyAlignment="1">
      <alignment horizontal="left" vertical="center" wrapText="1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0" fontId="6" fillId="0" borderId="61" xfId="0" applyFont="1" applyBorder="1" applyAlignment="1">
      <alignment horizontal="left" vertical="center" wrapText="1"/>
    </xf>
    <xf numFmtId="14" fontId="6" fillId="10" borderId="53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0" fontId="3" fillId="2" borderId="6" xfId="0" applyFont="1" applyFill="1" applyBorder="1" applyAlignment="1">
      <alignment wrapText="1"/>
    </xf>
    <xf numFmtId="14" fontId="3" fillId="2" borderId="57" xfId="0" applyNumberFormat="1" applyFont="1" applyFill="1" applyBorder="1" applyAlignment="1"/>
    <xf numFmtId="0" fontId="3" fillId="2" borderId="7" xfId="0" applyFont="1" applyFill="1" applyBorder="1" applyAlignment="1"/>
    <xf numFmtId="0" fontId="3" fillId="2" borderId="57" xfId="0" applyFont="1" applyFill="1" applyBorder="1" applyAlignment="1">
      <alignment horizontal="justify" wrapText="1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15" fontId="8" fillId="0" borderId="61" xfId="3" applyNumberFormat="1" applyFont="1" applyFill="1" applyBorder="1" applyAlignment="1">
      <alignment vertical="center"/>
    </xf>
    <xf numFmtId="0" fontId="6" fillId="0" borderId="61" xfId="0" applyFont="1" applyBorder="1" applyAlignment="1">
      <alignment horizontal="center" vertical="center"/>
    </xf>
    <xf numFmtId="3" fontId="8" fillId="0" borderId="61" xfId="3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168" fontId="6" fillId="0" borderId="53" xfId="1" applyNumberFormat="1" applyFont="1" applyFill="1" applyBorder="1" applyAlignment="1">
      <alignment horizontal="center" wrapText="1"/>
    </xf>
    <xf numFmtId="168" fontId="6" fillId="0" borderId="59" xfId="1" applyNumberFormat="1" applyFont="1" applyFill="1" applyBorder="1"/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15" fontId="8" fillId="0" borderId="61" xfId="4" applyNumberFormat="1" applyFont="1" applyFill="1" applyBorder="1" applyAlignment="1">
      <alignment vertical="center"/>
    </xf>
    <xf numFmtId="168" fontId="8" fillId="0" borderId="61" xfId="1" applyNumberFormat="1" applyFont="1" applyFill="1" applyBorder="1" applyAlignment="1">
      <alignment horizontal="center" vertical="center"/>
    </xf>
    <xf numFmtId="168" fontId="6" fillId="0" borderId="53" xfId="1" applyNumberFormat="1" applyFont="1" applyFill="1" applyBorder="1" applyAlignment="1">
      <alignment wrapText="1"/>
    </xf>
    <xf numFmtId="0" fontId="3" fillId="0" borderId="53" xfId="0" applyFont="1" applyFill="1" applyBorder="1" applyAlignment="1">
      <alignment wrapText="1"/>
    </xf>
    <xf numFmtId="0" fontId="3" fillId="0" borderId="53" xfId="0" applyFont="1" applyFill="1" applyBorder="1" applyAlignment="1">
      <alignment horizontal="center" wrapText="1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15" fontId="8" fillId="0" borderId="53" xfId="4" applyNumberFormat="1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168" fontId="8" fillId="0" borderId="53" xfId="1" applyNumberFormat="1" applyFont="1" applyFill="1" applyBorder="1" applyAlignment="1">
      <alignment horizontal="center" vertical="center"/>
    </xf>
    <xf numFmtId="15" fontId="9" fillId="0" borderId="53" xfId="4" applyNumberFormat="1" applyFont="1" applyFill="1" applyBorder="1" applyAlignment="1">
      <alignment vertical="center"/>
    </xf>
    <xf numFmtId="1" fontId="8" fillId="0" borderId="53" xfId="4" applyNumberFormat="1" applyFont="1" applyFill="1" applyBorder="1" applyAlignment="1">
      <alignment horizontal="center" vertical="center"/>
    </xf>
    <xf numFmtId="3" fontId="8" fillId="0" borderId="53" xfId="4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6" fillId="0" borderId="53" xfId="0" applyFont="1" applyFill="1" applyBorder="1" applyAlignment="1">
      <alignment wrapText="1"/>
    </xf>
    <xf numFmtId="0" fontId="6" fillId="0" borderId="53" xfId="0" applyFont="1" applyFill="1" applyBorder="1" applyAlignment="1">
      <alignment horizontal="center" wrapText="1"/>
    </xf>
    <xf numFmtId="169" fontId="6" fillId="0" borderId="53" xfId="1" applyNumberFormat="1" applyFont="1" applyFill="1" applyBorder="1" applyAlignment="1">
      <alignment horizontal="left" wrapText="1"/>
    </xf>
    <xf numFmtId="49" fontId="5" fillId="3" borderId="60" xfId="0" applyNumberFormat="1" applyFont="1" applyFill="1" applyBorder="1" applyAlignment="1">
      <alignment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vertical="center"/>
    </xf>
    <xf numFmtId="3" fontId="5" fillId="3" borderId="60" xfId="0" applyNumberFormat="1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49" fontId="4" fillId="5" borderId="23" xfId="0" applyNumberFormat="1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166" fontId="4" fillId="5" borderId="25" xfId="0" applyNumberFormat="1" applyFont="1" applyFill="1" applyBorder="1" applyAlignment="1">
      <alignment vertical="center"/>
    </xf>
    <xf numFmtId="49" fontId="4" fillId="3" borderId="26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6" fontId="4" fillId="3" borderId="27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6" fontId="4" fillId="5" borderId="27" xfId="0" applyNumberFormat="1" applyFont="1" applyFill="1" applyBorder="1" applyAlignment="1">
      <alignment vertical="center"/>
    </xf>
    <xf numFmtId="49" fontId="4" fillId="5" borderId="28" xfId="0" applyNumberFormat="1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166" fontId="4" fillId="6" borderId="30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66" fontId="4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11" fillId="2" borderId="41" xfId="0" applyNumberFormat="1" applyFont="1" applyFill="1" applyBorder="1" applyAlignment="1">
      <alignment vertical="center"/>
    </xf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49" fontId="3" fillId="2" borderId="44" xfId="0" applyNumberFormat="1" applyFont="1" applyFill="1" applyBorder="1" applyAlignment="1">
      <alignment vertical="center"/>
    </xf>
    <xf numFmtId="0" fontId="3" fillId="2" borderId="19" xfId="0" applyFont="1" applyFill="1" applyBorder="1" applyAlignment="1"/>
    <xf numFmtId="0" fontId="3" fillId="2" borderId="45" xfId="0" applyFont="1" applyFill="1" applyBorder="1" applyAlignment="1"/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 applyAlignment="1"/>
    <xf numFmtId="0" fontId="3" fillId="2" borderId="48" xfId="0" applyFont="1" applyFill="1" applyBorder="1" applyAlignment="1"/>
    <xf numFmtId="49" fontId="13" fillId="9" borderId="38" xfId="0" applyNumberFormat="1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0" fontId="3" fillId="9" borderId="40" xfId="0" applyFont="1" applyFill="1" applyBorder="1" applyAlignment="1"/>
    <xf numFmtId="0" fontId="3" fillId="7" borderId="19" xfId="0" applyFont="1" applyFill="1" applyBorder="1" applyAlignment="1"/>
    <xf numFmtId="49" fontId="11" fillId="8" borderId="31" xfId="0" applyNumberFormat="1" applyFont="1" applyFill="1" applyBorder="1" applyAlignment="1">
      <alignment vertical="center"/>
    </xf>
    <xf numFmtId="49" fontId="11" fillId="8" borderId="20" xfId="0" applyNumberFormat="1" applyFont="1" applyFill="1" applyBorder="1" applyAlignment="1">
      <alignment vertical="center"/>
    </xf>
    <xf numFmtId="49" fontId="3" fillId="8" borderId="32" xfId="0" applyNumberFormat="1" applyFont="1" applyFill="1" applyBorder="1" applyAlignment="1"/>
    <xf numFmtId="49" fontId="11" fillId="2" borderId="33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9" fontId="3" fillId="2" borderId="34" xfId="0" applyNumberFormat="1" applyFont="1" applyFill="1" applyBorder="1" applyAlignment="1"/>
    <xf numFmtId="167" fontId="11" fillId="2" borderId="5" xfId="0" applyNumberFormat="1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49" fontId="11" fillId="8" borderId="35" xfId="0" applyNumberFormat="1" applyFont="1" applyFill="1" applyBorder="1" applyAlignment="1">
      <alignment vertical="center"/>
    </xf>
    <xf numFmtId="167" fontId="11" fillId="8" borderId="36" xfId="0" applyNumberFormat="1" applyFont="1" applyFill="1" applyBorder="1" applyAlignment="1">
      <alignment vertical="center"/>
    </xf>
    <xf numFmtId="9" fontId="11" fillId="8" borderId="37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49" fontId="13" fillId="9" borderId="19" xfId="0" applyNumberFormat="1" applyFont="1" applyFill="1" applyBorder="1" applyAlignment="1">
      <alignment vertical="center"/>
    </xf>
    <xf numFmtId="0" fontId="4" fillId="9" borderId="19" xfId="0" applyFont="1" applyFill="1" applyBorder="1" applyAlignment="1">
      <alignment vertical="center"/>
    </xf>
    <xf numFmtId="0" fontId="4" fillId="9" borderId="49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11" fillId="8" borderId="50" xfId="0" applyNumberFormat="1" applyFont="1" applyFill="1" applyBorder="1" applyAlignment="1">
      <alignment vertical="center"/>
    </xf>
    <xf numFmtId="3" fontId="11" fillId="8" borderId="51" xfId="0" applyNumberFormat="1" applyFont="1" applyFill="1" applyBorder="1" applyAlignment="1">
      <alignment vertical="center"/>
    </xf>
    <xf numFmtId="3" fontId="11" fillId="8" borderId="52" xfId="0" applyNumberFormat="1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1" fillId="2" borderId="19" xfId="0" applyNumberFormat="1" applyFont="1" applyFill="1" applyBorder="1" applyAlignment="1">
      <alignment vertical="center"/>
    </xf>
    <xf numFmtId="167" fontId="11" fillId="8" borderId="37" xfId="0" applyNumberFormat="1" applyFont="1" applyFill="1" applyBorder="1" applyAlignment="1">
      <alignment vertical="center"/>
    </xf>
    <xf numFmtId="0" fontId="3" fillId="0" borderId="0" xfId="0" applyNumberFormat="1" applyFont="1" applyAlignment="1"/>
  </cellXfs>
  <cellStyles count="5">
    <cellStyle name="Millares" xfId="1" builtinId="3"/>
    <cellStyle name="Millares [0]" xfId="2" builtinId="6"/>
    <cellStyle name="Normal" xfId="0" builtinId="0"/>
    <cellStyle name="Normal 2" xfId="4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1435100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97409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6"/>
  <sheetViews>
    <sheetView showGridLines="0" tabSelected="1" zoomScaleNormal="100" workbookViewId="0">
      <selection activeCell="N108" sqref="N108"/>
    </sheetView>
  </sheetViews>
  <sheetFormatPr baseColWidth="10" defaultColWidth="10.83203125" defaultRowHeight="11.25" customHeight="1" x14ac:dyDescent="0.2"/>
  <cols>
    <col min="1" max="1" width="4.5" style="1" customWidth="1"/>
    <col min="2" max="2" width="25.33203125" style="1" customWidth="1"/>
    <col min="3" max="3" width="27" style="1" customWidth="1"/>
    <col min="4" max="4" width="9.5" style="1" customWidth="1"/>
    <col min="5" max="5" width="21.6640625" style="1" customWidth="1"/>
    <col min="6" max="6" width="25.5" style="1" customWidth="1"/>
    <col min="7" max="7" width="19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11"/>
      <c r="C8" s="12"/>
      <c r="D8" s="13"/>
      <c r="E8" s="14"/>
      <c r="F8" s="14"/>
      <c r="G8" s="12"/>
    </row>
    <row r="9" spans="1:7" ht="17.25" customHeight="1" x14ac:dyDescent="0.2">
      <c r="A9" s="3"/>
      <c r="B9" s="15" t="s">
        <v>0</v>
      </c>
      <c r="C9" s="15" t="s">
        <v>63</v>
      </c>
      <c r="D9" s="16"/>
      <c r="E9" s="17" t="s">
        <v>100</v>
      </c>
      <c r="F9" s="18"/>
      <c r="G9" s="19">
        <v>25000</v>
      </c>
    </row>
    <row r="10" spans="1:7" ht="15" customHeight="1" x14ac:dyDescent="0.2">
      <c r="A10" s="3"/>
      <c r="B10" s="20" t="s">
        <v>1</v>
      </c>
      <c r="C10" s="21" t="s">
        <v>97</v>
      </c>
      <c r="D10" s="16"/>
      <c r="E10" s="22" t="s">
        <v>2</v>
      </c>
      <c r="F10" s="23"/>
      <c r="G10" s="24" t="s">
        <v>64</v>
      </c>
    </row>
    <row r="11" spans="1:7" ht="14.25" customHeight="1" x14ac:dyDescent="0.2">
      <c r="A11" s="3"/>
      <c r="B11" s="20" t="s">
        <v>3</v>
      </c>
      <c r="C11" s="25" t="s">
        <v>60</v>
      </c>
      <c r="D11" s="16"/>
      <c r="E11" s="22" t="s">
        <v>4</v>
      </c>
      <c r="F11" s="23"/>
      <c r="G11" s="26">
        <v>169</v>
      </c>
    </row>
    <row r="12" spans="1:7" ht="15.75" customHeight="1" x14ac:dyDescent="0.2">
      <c r="A12" s="3"/>
      <c r="B12" s="20" t="s">
        <v>5</v>
      </c>
      <c r="C12" s="25" t="s">
        <v>58</v>
      </c>
      <c r="D12" s="16"/>
      <c r="E12" s="27" t="s">
        <v>6</v>
      </c>
      <c r="F12" s="28"/>
      <c r="G12" s="26">
        <f>(+G9*G11)*1.19</f>
        <v>5027750</v>
      </c>
    </row>
    <row r="13" spans="1:7" ht="14.25" customHeight="1" x14ac:dyDescent="0.2">
      <c r="A13" s="3"/>
      <c r="B13" s="20" t="s">
        <v>7</v>
      </c>
      <c r="C13" s="25" t="s">
        <v>98</v>
      </c>
      <c r="D13" s="16"/>
      <c r="E13" s="22" t="s">
        <v>8</v>
      </c>
      <c r="F13" s="23"/>
      <c r="G13" s="25" t="s">
        <v>57</v>
      </c>
    </row>
    <row r="14" spans="1:7" ht="23.25" customHeight="1" x14ac:dyDescent="0.2">
      <c r="A14" s="3"/>
      <c r="B14" s="20" t="s">
        <v>9</v>
      </c>
      <c r="C14" s="29" t="s">
        <v>99</v>
      </c>
      <c r="D14" s="16"/>
      <c r="E14" s="22" t="s">
        <v>10</v>
      </c>
      <c r="F14" s="23"/>
      <c r="G14" s="25" t="s">
        <v>65</v>
      </c>
    </row>
    <row r="15" spans="1:7" ht="25.5" customHeight="1" x14ac:dyDescent="0.2">
      <c r="A15" s="3"/>
      <c r="B15" s="20" t="s">
        <v>11</v>
      </c>
      <c r="C15" s="30">
        <v>44742</v>
      </c>
      <c r="D15" s="16"/>
      <c r="E15" s="31" t="s">
        <v>12</v>
      </c>
      <c r="F15" s="32"/>
      <c r="G15" s="25" t="s">
        <v>101</v>
      </c>
    </row>
    <row r="16" spans="1:7" ht="12" customHeight="1" x14ac:dyDescent="0.2">
      <c r="A16" s="2"/>
      <c r="B16" s="33"/>
      <c r="C16" s="34"/>
      <c r="D16" s="14"/>
      <c r="E16" s="35"/>
      <c r="F16" s="35"/>
      <c r="G16" s="36"/>
    </row>
    <row r="17" spans="1:7" ht="12" customHeight="1" x14ac:dyDescent="0.2">
      <c r="A17" s="4"/>
      <c r="B17" s="37" t="s">
        <v>13</v>
      </c>
      <c r="C17" s="38"/>
      <c r="D17" s="38"/>
      <c r="E17" s="38"/>
      <c r="F17" s="38"/>
      <c r="G17" s="38"/>
    </row>
    <row r="18" spans="1:7" ht="12" customHeight="1" x14ac:dyDescent="0.2">
      <c r="A18" s="2"/>
      <c r="B18" s="39"/>
      <c r="C18" s="40"/>
      <c r="D18" s="40"/>
      <c r="E18" s="40"/>
      <c r="F18" s="41"/>
      <c r="G18" s="41"/>
    </row>
    <row r="19" spans="1:7" ht="12" customHeight="1" x14ac:dyDescent="0.2">
      <c r="A19" s="3"/>
      <c r="B19" s="42" t="s">
        <v>14</v>
      </c>
      <c r="C19" s="43"/>
      <c r="D19" s="44"/>
      <c r="E19" s="44"/>
      <c r="F19" s="44"/>
      <c r="G19" s="44"/>
    </row>
    <row r="20" spans="1:7" ht="24" customHeight="1" x14ac:dyDescent="0.2">
      <c r="A20" s="4"/>
      <c r="B20" s="45" t="s">
        <v>15</v>
      </c>
      <c r="C20" s="45" t="s">
        <v>16</v>
      </c>
      <c r="D20" s="45" t="s">
        <v>17</v>
      </c>
      <c r="E20" s="45" t="s">
        <v>18</v>
      </c>
      <c r="F20" s="45" t="s">
        <v>19</v>
      </c>
      <c r="G20" s="45" t="s">
        <v>20</v>
      </c>
    </row>
    <row r="21" spans="1:7" ht="12.75" customHeight="1" x14ac:dyDescent="0.2">
      <c r="A21" s="4"/>
      <c r="B21" s="46" t="s">
        <v>66</v>
      </c>
      <c r="C21" s="47" t="s">
        <v>21</v>
      </c>
      <c r="D21" s="48">
        <v>6</v>
      </c>
      <c r="E21" s="49" t="s">
        <v>72</v>
      </c>
      <c r="F21" s="50">
        <v>25000</v>
      </c>
      <c r="G21" s="51">
        <f t="shared" ref="G21:G27" si="0">F21*D21</f>
        <v>150000</v>
      </c>
    </row>
    <row r="22" spans="1:7" ht="12.75" customHeight="1" x14ac:dyDescent="0.2">
      <c r="A22" s="4"/>
      <c r="B22" s="46" t="s">
        <v>67</v>
      </c>
      <c r="C22" s="47" t="s">
        <v>21</v>
      </c>
      <c r="D22" s="48">
        <v>6</v>
      </c>
      <c r="E22" s="49" t="s">
        <v>73</v>
      </c>
      <c r="F22" s="50">
        <v>25000</v>
      </c>
      <c r="G22" s="51">
        <f t="shared" si="0"/>
        <v>150000</v>
      </c>
    </row>
    <row r="23" spans="1:7" ht="12.75" customHeight="1" x14ac:dyDescent="0.2">
      <c r="A23" s="4"/>
      <c r="B23" s="46" t="s">
        <v>68</v>
      </c>
      <c r="C23" s="47" t="s">
        <v>21</v>
      </c>
      <c r="D23" s="48">
        <v>4</v>
      </c>
      <c r="E23" s="49" t="s">
        <v>73</v>
      </c>
      <c r="F23" s="50">
        <v>25000</v>
      </c>
      <c r="G23" s="51">
        <f t="shared" si="0"/>
        <v>100000</v>
      </c>
    </row>
    <row r="24" spans="1:7" ht="12.75" customHeight="1" x14ac:dyDescent="0.2">
      <c r="A24" s="4"/>
      <c r="B24" s="46" t="s">
        <v>69</v>
      </c>
      <c r="C24" s="47" t="s">
        <v>21</v>
      </c>
      <c r="D24" s="48">
        <v>4</v>
      </c>
      <c r="E24" s="49" t="s">
        <v>73</v>
      </c>
      <c r="F24" s="50">
        <v>25000</v>
      </c>
      <c r="G24" s="51">
        <f t="shared" si="0"/>
        <v>100000</v>
      </c>
    </row>
    <row r="25" spans="1:7" ht="12.75" customHeight="1" x14ac:dyDescent="0.2">
      <c r="A25" s="4"/>
      <c r="B25" s="46" t="s">
        <v>70</v>
      </c>
      <c r="C25" s="47" t="s">
        <v>21</v>
      </c>
      <c r="D25" s="48">
        <v>12</v>
      </c>
      <c r="E25" s="47" t="s">
        <v>74</v>
      </c>
      <c r="F25" s="50">
        <v>25000</v>
      </c>
      <c r="G25" s="51">
        <f t="shared" si="0"/>
        <v>300000</v>
      </c>
    </row>
    <row r="26" spans="1:7" ht="12.75" customHeight="1" x14ac:dyDescent="0.2">
      <c r="A26" s="4"/>
      <c r="B26" s="46" t="s">
        <v>59</v>
      </c>
      <c r="C26" s="47" t="s">
        <v>21</v>
      </c>
      <c r="D26" s="48">
        <v>12</v>
      </c>
      <c r="E26" s="47" t="s">
        <v>75</v>
      </c>
      <c r="F26" s="50">
        <v>25000</v>
      </c>
      <c r="G26" s="51">
        <f t="shared" si="0"/>
        <v>300000</v>
      </c>
    </row>
    <row r="27" spans="1:7" ht="12.75" customHeight="1" x14ac:dyDescent="0.2">
      <c r="A27" s="4"/>
      <c r="B27" s="46" t="s">
        <v>71</v>
      </c>
      <c r="C27" s="47" t="s">
        <v>21</v>
      </c>
      <c r="D27" s="48">
        <v>8</v>
      </c>
      <c r="E27" s="49" t="s">
        <v>76</v>
      </c>
      <c r="F27" s="50">
        <v>25000</v>
      </c>
      <c r="G27" s="51">
        <f t="shared" si="0"/>
        <v>200000</v>
      </c>
    </row>
    <row r="28" spans="1:7" ht="12.75" customHeight="1" x14ac:dyDescent="0.2">
      <c r="A28" s="4"/>
      <c r="B28" s="52" t="s">
        <v>22</v>
      </c>
      <c r="C28" s="53"/>
      <c r="D28" s="53"/>
      <c r="E28" s="53"/>
      <c r="F28" s="54"/>
      <c r="G28" s="55">
        <f>SUM(G21:G27)</f>
        <v>1300000</v>
      </c>
    </row>
    <row r="29" spans="1:7" ht="12" customHeight="1" x14ac:dyDescent="0.2">
      <c r="A29" s="2"/>
      <c r="B29" s="39"/>
      <c r="C29" s="41"/>
      <c r="D29" s="41"/>
      <c r="E29" s="41"/>
      <c r="F29" s="56"/>
      <c r="G29" s="56"/>
    </row>
    <row r="30" spans="1:7" ht="12" customHeight="1" x14ac:dyDescent="0.2">
      <c r="A30" s="3"/>
      <c r="B30" s="57" t="s">
        <v>23</v>
      </c>
      <c r="C30" s="58"/>
      <c r="D30" s="59"/>
      <c r="E30" s="59"/>
      <c r="F30" s="60"/>
      <c r="G30" s="60"/>
    </row>
    <row r="31" spans="1:7" ht="24" customHeight="1" x14ac:dyDescent="0.2">
      <c r="A31" s="3"/>
      <c r="B31" s="61" t="s">
        <v>15</v>
      </c>
      <c r="C31" s="62" t="s">
        <v>16</v>
      </c>
      <c r="D31" s="62" t="s">
        <v>17</v>
      </c>
      <c r="E31" s="61" t="s">
        <v>18</v>
      </c>
      <c r="F31" s="62" t="s">
        <v>19</v>
      </c>
      <c r="G31" s="61" t="s">
        <v>20</v>
      </c>
    </row>
    <row r="32" spans="1:7" ht="12" customHeight="1" x14ac:dyDescent="0.2">
      <c r="A32" s="3"/>
      <c r="B32" s="63" t="s">
        <v>77</v>
      </c>
      <c r="C32" s="47" t="s">
        <v>56</v>
      </c>
      <c r="D32" s="48">
        <v>2</v>
      </c>
      <c r="E32" s="47" t="s">
        <v>78</v>
      </c>
      <c r="F32" s="64">
        <v>25000</v>
      </c>
      <c r="G32" s="65">
        <f>F32*D32</f>
        <v>50000</v>
      </c>
    </row>
    <row r="33" spans="1:11" ht="12" customHeight="1" x14ac:dyDescent="0.2">
      <c r="A33" s="3"/>
      <c r="B33" s="66"/>
      <c r="C33" s="67"/>
      <c r="D33" s="67"/>
      <c r="E33" s="66"/>
      <c r="F33" s="50"/>
      <c r="G33" s="65"/>
    </row>
    <row r="34" spans="1:11" ht="12" customHeight="1" x14ac:dyDescent="0.2">
      <c r="A34" s="3"/>
      <c r="B34" s="68" t="s">
        <v>24</v>
      </c>
      <c r="C34" s="69"/>
      <c r="D34" s="69"/>
      <c r="E34" s="69"/>
      <c r="F34" s="70"/>
      <c r="G34" s="71">
        <f>SUM(G32:G33)</f>
        <v>50000</v>
      </c>
    </row>
    <row r="35" spans="1:11" ht="12" customHeight="1" x14ac:dyDescent="0.2">
      <c r="A35" s="2"/>
      <c r="B35" s="72"/>
      <c r="C35" s="73"/>
      <c r="D35" s="73"/>
      <c r="E35" s="73"/>
      <c r="F35" s="74"/>
      <c r="G35" s="74"/>
    </row>
    <row r="36" spans="1:11" ht="12" customHeight="1" x14ac:dyDescent="0.2">
      <c r="A36" s="3"/>
      <c r="B36" s="57" t="s">
        <v>25</v>
      </c>
      <c r="C36" s="58"/>
      <c r="D36" s="59"/>
      <c r="E36" s="59"/>
      <c r="F36" s="60"/>
      <c r="G36" s="60"/>
    </row>
    <row r="37" spans="1:11" ht="24" customHeight="1" x14ac:dyDescent="0.2">
      <c r="A37" s="3"/>
      <c r="B37" s="75" t="s">
        <v>15</v>
      </c>
      <c r="C37" s="75" t="s">
        <v>16</v>
      </c>
      <c r="D37" s="75" t="s">
        <v>17</v>
      </c>
      <c r="E37" s="75" t="s">
        <v>18</v>
      </c>
      <c r="F37" s="76" t="s">
        <v>19</v>
      </c>
      <c r="G37" s="75" t="s">
        <v>20</v>
      </c>
    </row>
    <row r="38" spans="1:11" ht="12.75" customHeight="1" x14ac:dyDescent="0.2">
      <c r="A38" s="4"/>
      <c r="B38" s="77" t="s">
        <v>79</v>
      </c>
      <c r="C38" s="78" t="s">
        <v>103</v>
      </c>
      <c r="D38" s="78">
        <v>3</v>
      </c>
      <c r="E38" s="78" t="s">
        <v>80</v>
      </c>
      <c r="F38" s="79">
        <v>30000</v>
      </c>
      <c r="G38" s="79">
        <f>+F38*D38</f>
        <v>90000</v>
      </c>
    </row>
    <row r="39" spans="1:11" ht="12.75" customHeight="1" x14ac:dyDescent="0.2">
      <c r="A39" s="4"/>
      <c r="B39" s="77" t="s">
        <v>81</v>
      </c>
      <c r="C39" s="78" t="s">
        <v>103</v>
      </c>
      <c r="D39" s="78">
        <v>2</v>
      </c>
      <c r="E39" s="78" t="s">
        <v>78</v>
      </c>
      <c r="F39" s="79">
        <v>30000</v>
      </c>
      <c r="G39" s="79">
        <f t="shared" ref="G39:G42" si="1">+F39*D39</f>
        <v>60000</v>
      </c>
    </row>
    <row r="40" spans="1:11" ht="12.75" customHeight="1" x14ac:dyDescent="0.2">
      <c r="A40" s="4"/>
      <c r="B40" s="77" t="s">
        <v>62</v>
      </c>
      <c r="C40" s="78" t="s">
        <v>103</v>
      </c>
      <c r="D40" s="78">
        <v>2</v>
      </c>
      <c r="E40" s="78" t="s">
        <v>82</v>
      </c>
      <c r="F40" s="79">
        <v>30000</v>
      </c>
      <c r="G40" s="79">
        <f t="shared" si="1"/>
        <v>60000</v>
      </c>
    </row>
    <row r="41" spans="1:11" ht="12.75" customHeight="1" x14ac:dyDescent="0.2">
      <c r="A41" s="4"/>
      <c r="B41" s="77" t="s">
        <v>83</v>
      </c>
      <c r="C41" s="78" t="s">
        <v>103</v>
      </c>
      <c r="D41" s="78">
        <v>1</v>
      </c>
      <c r="E41" s="78" t="s">
        <v>78</v>
      </c>
      <c r="F41" s="79">
        <v>30000</v>
      </c>
      <c r="G41" s="79">
        <f t="shared" si="1"/>
        <v>30000</v>
      </c>
    </row>
    <row r="42" spans="1:11" ht="12.75" customHeight="1" x14ac:dyDescent="0.2">
      <c r="A42" s="4"/>
      <c r="B42" s="77" t="s">
        <v>84</v>
      </c>
      <c r="C42" s="78" t="s">
        <v>103</v>
      </c>
      <c r="D42" s="78">
        <v>4</v>
      </c>
      <c r="E42" s="78" t="s">
        <v>74</v>
      </c>
      <c r="F42" s="79">
        <v>30000</v>
      </c>
      <c r="G42" s="79">
        <f t="shared" si="1"/>
        <v>120000</v>
      </c>
    </row>
    <row r="43" spans="1:11" ht="12.75" customHeight="1" x14ac:dyDescent="0.2">
      <c r="A43" s="3"/>
      <c r="B43" s="68" t="s">
        <v>26</v>
      </c>
      <c r="C43" s="69"/>
      <c r="D43" s="69"/>
      <c r="E43" s="69"/>
      <c r="F43" s="70"/>
      <c r="G43" s="71">
        <f>SUM(G38:G42)</f>
        <v>360000</v>
      </c>
    </row>
    <row r="44" spans="1:11" ht="12" customHeight="1" x14ac:dyDescent="0.2">
      <c r="A44" s="2"/>
      <c r="B44" s="72"/>
      <c r="C44" s="73"/>
      <c r="D44" s="73"/>
      <c r="E44" s="73"/>
      <c r="F44" s="74"/>
      <c r="G44" s="74"/>
    </row>
    <row r="45" spans="1:11" ht="12" customHeight="1" x14ac:dyDescent="0.2">
      <c r="A45" s="3"/>
      <c r="B45" s="57" t="s">
        <v>27</v>
      </c>
      <c r="C45" s="58"/>
      <c r="D45" s="59"/>
      <c r="E45" s="59"/>
      <c r="F45" s="60"/>
      <c r="G45" s="60"/>
    </row>
    <row r="46" spans="1:11" ht="24" customHeight="1" x14ac:dyDescent="0.2">
      <c r="A46" s="3"/>
      <c r="B46" s="76" t="s">
        <v>28</v>
      </c>
      <c r="C46" s="76" t="s">
        <v>29</v>
      </c>
      <c r="D46" s="76" t="s">
        <v>30</v>
      </c>
      <c r="E46" s="76" t="s">
        <v>18</v>
      </c>
      <c r="F46" s="76" t="s">
        <v>19</v>
      </c>
      <c r="G46" s="76" t="s">
        <v>20</v>
      </c>
      <c r="K46" s="7"/>
    </row>
    <row r="47" spans="1:11" ht="12.75" customHeight="1" x14ac:dyDescent="0.2">
      <c r="A47" s="4"/>
      <c r="B47" s="80" t="s">
        <v>85</v>
      </c>
      <c r="C47" s="81" t="s">
        <v>86</v>
      </c>
      <c r="D47" s="82">
        <v>2200</v>
      </c>
      <c r="E47" s="78" t="s">
        <v>61</v>
      </c>
      <c r="F47" s="79">
        <v>535</v>
      </c>
      <c r="G47" s="65">
        <f t="shared" ref="G47:G57" si="2">((F47*D47)*0.19)+(F47*D47)</f>
        <v>1400630</v>
      </c>
      <c r="I47" s="10"/>
      <c r="J47" s="9"/>
      <c r="K47" s="9"/>
    </row>
    <row r="48" spans="1:11" ht="12.75" customHeight="1" x14ac:dyDescent="0.2">
      <c r="A48" s="4"/>
      <c r="B48" s="80" t="s">
        <v>87</v>
      </c>
      <c r="C48" s="81"/>
      <c r="D48" s="82"/>
      <c r="E48" s="78"/>
      <c r="F48" s="79"/>
      <c r="G48" s="65">
        <f t="shared" si="2"/>
        <v>0</v>
      </c>
      <c r="I48" s="10"/>
      <c r="J48" s="9"/>
    </row>
    <row r="49" spans="1:11" ht="12.75" customHeight="1" x14ac:dyDescent="0.2">
      <c r="A49" s="4"/>
      <c r="B49" s="77" t="s">
        <v>88</v>
      </c>
      <c r="C49" s="81" t="s">
        <v>86</v>
      </c>
      <c r="D49" s="82">
        <v>130</v>
      </c>
      <c r="E49" s="78" t="s">
        <v>78</v>
      </c>
      <c r="F49" s="79">
        <v>486</v>
      </c>
      <c r="G49" s="65">
        <f t="shared" si="2"/>
        <v>75184.2</v>
      </c>
      <c r="I49" s="10"/>
      <c r="J49" s="9"/>
      <c r="K49" s="9"/>
    </row>
    <row r="50" spans="1:11" ht="12.75" customHeight="1" x14ac:dyDescent="0.2">
      <c r="A50" s="4"/>
      <c r="B50" s="77" t="s">
        <v>89</v>
      </c>
      <c r="C50" s="81" t="s">
        <v>86</v>
      </c>
      <c r="D50" s="82">
        <v>280</v>
      </c>
      <c r="E50" s="78" t="s">
        <v>78</v>
      </c>
      <c r="F50" s="79">
        <v>284</v>
      </c>
      <c r="G50" s="65">
        <f t="shared" si="2"/>
        <v>94628.800000000003</v>
      </c>
      <c r="I50" s="10"/>
      <c r="J50" s="9"/>
      <c r="K50" s="9"/>
    </row>
    <row r="51" spans="1:11" ht="12.75" customHeight="1" x14ac:dyDescent="0.2">
      <c r="A51" s="4"/>
      <c r="B51" s="77" t="s">
        <v>90</v>
      </c>
      <c r="C51" s="81" t="s">
        <v>86</v>
      </c>
      <c r="D51" s="82">
        <v>300</v>
      </c>
      <c r="E51" s="78" t="s">
        <v>61</v>
      </c>
      <c r="F51" s="79">
        <v>411</v>
      </c>
      <c r="G51" s="65"/>
      <c r="I51" s="10"/>
      <c r="J51" s="9"/>
      <c r="K51" s="9"/>
    </row>
    <row r="52" spans="1:11" ht="12.75" customHeight="1" x14ac:dyDescent="0.2">
      <c r="A52" s="4"/>
      <c r="B52" s="80" t="s">
        <v>91</v>
      </c>
      <c r="C52" s="81"/>
      <c r="D52" s="82"/>
      <c r="E52" s="78"/>
      <c r="F52" s="79"/>
      <c r="G52" s="65"/>
      <c r="I52" s="10"/>
      <c r="J52" s="9"/>
      <c r="K52" s="9"/>
    </row>
    <row r="53" spans="1:11" ht="12.75" customHeight="1" x14ac:dyDescent="0.2">
      <c r="A53" s="4"/>
      <c r="B53" s="77" t="s">
        <v>92</v>
      </c>
      <c r="C53" s="81" t="s">
        <v>86</v>
      </c>
      <c r="D53" s="82">
        <v>12</v>
      </c>
      <c r="E53" s="78" t="s">
        <v>78</v>
      </c>
      <c r="F53" s="79">
        <v>12305</v>
      </c>
      <c r="G53" s="65">
        <f t="shared" si="2"/>
        <v>175715.4</v>
      </c>
      <c r="I53" s="10"/>
      <c r="J53" s="9"/>
      <c r="K53" s="9"/>
    </row>
    <row r="54" spans="1:11" ht="12.75" customHeight="1" x14ac:dyDescent="0.2">
      <c r="A54" s="4"/>
      <c r="B54" s="80" t="s">
        <v>93</v>
      </c>
      <c r="C54" s="81"/>
      <c r="D54" s="82"/>
      <c r="E54" s="78"/>
      <c r="F54" s="79"/>
      <c r="G54" s="65">
        <f t="shared" si="2"/>
        <v>0</v>
      </c>
      <c r="I54" s="10"/>
      <c r="J54" s="9"/>
      <c r="K54" s="9"/>
    </row>
    <row r="55" spans="1:11" ht="12.75" customHeight="1" x14ac:dyDescent="0.2">
      <c r="A55" s="4"/>
      <c r="B55" s="77" t="s">
        <v>94</v>
      </c>
      <c r="C55" s="81" t="s">
        <v>95</v>
      </c>
      <c r="D55" s="82">
        <v>1</v>
      </c>
      <c r="E55" s="78" t="s">
        <v>78</v>
      </c>
      <c r="F55" s="79">
        <v>74257</v>
      </c>
      <c r="G55" s="65">
        <f t="shared" si="2"/>
        <v>88365.83</v>
      </c>
      <c r="I55" s="10"/>
      <c r="J55" s="9"/>
    </row>
    <row r="56" spans="1:11" ht="12.75" customHeight="1" x14ac:dyDescent="0.2">
      <c r="A56" s="4"/>
      <c r="B56" s="80" t="s">
        <v>32</v>
      </c>
      <c r="C56" s="81"/>
      <c r="D56" s="82"/>
      <c r="E56" s="78"/>
      <c r="F56" s="79"/>
      <c r="G56" s="65">
        <f t="shared" si="2"/>
        <v>0</v>
      </c>
      <c r="I56" s="10"/>
      <c r="J56" s="9"/>
      <c r="K56" s="9"/>
    </row>
    <row r="57" spans="1:11" ht="12.75" customHeight="1" x14ac:dyDescent="0.2">
      <c r="A57" s="4"/>
      <c r="B57" s="77" t="s">
        <v>96</v>
      </c>
      <c r="C57" s="81" t="s">
        <v>86</v>
      </c>
      <c r="D57" s="82">
        <v>10000</v>
      </c>
      <c r="E57" s="78" t="s">
        <v>61</v>
      </c>
      <c r="F57" s="79">
        <v>40</v>
      </c>
      <c r="G57" s="65">
        <f t="shared" si="2"/>
        <v>476000</v>
      </c>
      <c r="I57" s="10"/>
      <c r="J57" s="9"/>
      <c r="K57" s="9"/>
    </row>
    <row r="58" spans="1:11" ht="13.5" customHeight="1" x14ac:dyDescent="0.2">
      <c r="A58" s="3"/>
      <c r="B58" s="68" t="s">
        <v>31</v>
      </c>
      <c r="C58" s="69"/>
      <c r="D58" s="69"/>
      <c r="E58" s="69"/>
      <c r="F58" s="70"/>
      <c r="G58" s="71">
        <f>SUM(G47:G57)</f>
        <v>2310524.23</v>
      </c>
      <c r="I58" s="10"/>
    </row>
    <row r="59" spans="1:11" ht="12" customHeight="1" x14ac:dyDescent="0.2">
      <c r="A59" s="2"/>
      <c r="B59" s="72"/>
      <c r="C59" s="73"/>
      <c r="D59" s="73"/>
      <c r="E59" s="83"/>
      <c r="F59" s="74"/>
      <c r="G59" s="74"/>
    </row>
    <row r="60" spans="1:11" ht="12" customHeight="1" x14ac:dyDescent="0.2">
      <c r="A60" s="3"/>
      <c r="B60" s="57" t="s">
        <v>32</v>
      </c>
      <c r="C60" s="58"/>
      <c r="D60" s="59"/>
      <c r="E60" s="59"/>
      <c r="F60" s="60"/>
      <c r="G60" s="60"/>
    </row>
    <row r="61" spans="1:11" ht="24" customHeight="1" x14ac:dyDescent="0.2">
      <c r="A61" s="3"/>
      <c r="B61" s="75" t="s">
        <v>33</v>
      </c>
      <c r="C61" s="76" t="s">
        <v>29</v>
      </c>
      <c r="D61" s="76" t="s">
        <v>30</v>
      </c>
      <c r="E61" s="75" t="s">
        <v>18</v>
      </c>
      <c r="F61" s="76" t="s">
        <v>19</v>
      </c>
      <c r="G61" s="75" t="s">
        <v>20</v>
      </c>
    </row>
    <row r="62" spans="1:11" ht="12.75" customHeight="1" x14ac:dyDescent="0.2">
      <c r="A62" s="4"/>
      <c r="B62" s="84"/>
      <c r="C62" s="85"/>
      <c r="D62" s="86"/>
      <c r="E62" s="84"/>
      <c r="F62" s="50"/>
      <c r="G62" s="65"/>
      <c r="I62" s="8"/>
      <c r="J62" s="9"/>
      <c r="K62" s="9"/>
    </row>
    <row r="63" spans="1:11" ht="13.5" customHeight="1" x14ac:dyDescent="0.2">
      <c r="A63" s="3"/>
      <c r="B63" s="87" t="s">
        <v>34</v>
      </c>
      <c r="C63" s="88"/>
      <c r="D63" s="88"/>
      <c r="E63" s="88"/>
      <c r="F63" s="89"/>
      <c r="G63" s="90">
        <f>SUM(G62:G62)</f>
        <v>0</v>
      </c>
    </row>
    <row r="64" spans="1:11" ht="12" customHeight="1" x14ac:dyDescent="0.2">
      <c r="A64" s="2"/>
      <c r="B64" s="91"/>
      <c r="C64" s="91"/>
      <c r="D64" s="91"/>
      <c r="E64" s="91"/>
      <c r="F64" s="92"/>
      <c r="G64" s="92"/>
    </row>
    <row r="65" spans="1:7" ht="12" customHeight="1" x14ac:dyDescent="0.2">
      <c r="A65" s="6"/>
      <c r="B65" s="93" t="s">
        <v>35</v>
      </c>
      <c r="C65" s="94"/>
      <c r="D65" s="94"/>
      <c r="E65" s="94"/>
      <c r="F65" s="94"/>
      <c r="G65" s="95">
        <f>G28+G34+G43+G58+G63</f>
        <v>4020524.23</v>
      </c>
    </row>
    <row r="66" spans="1:7" ht="12" customHeight="1" x14ac:dyDescent="0.2">
      <c r="A66" s="6"/>
      <c r="B66" s="96" t="s">
        <v>36</v>
      </c>
      <c r="C66" s="97"/>
      <c r="D66" s="97"/>
      <c r="E66" s="97"/>
      <c r="F66" s="97"/>
      <c r="G66" s="98">
        <f>G65*0.05</f>
        <v>201026.2115</v>
      </c>
    </row>
    <row r="67" spans="1:7" ht="12" customHeight="1" x14ac:dyDescent="0.2">
      <c r="A67" s="6"/>
      <c r="B67" s="99" t="s">
        <v>37</v>
      </c>
      <c r="C67" s="100"/>
      <c r="D67" s="100"/>
      <c r="E67" s="100"/>
      <c r="F67" s="100"/>
      <c r="G67" s="101">
        <f>G66+G65</f>
        <v>4221550.4414999997</v>
      </c>
    </row>
    <row r="68" spans="1:7" ht="12" customHeight="1" x14ac:dyDescent="0.2">
      <c r="A68" s="6"/>
      <c r="B68" s="96" t="s">
        <v>38</v>
      </c>
      <c r="C68" s="97"/>
      <c r="D68" s="97"/>
      <c r="E68" s="97"/>
      <c r="F68" s="97"/>
      <c r="G68" s="98">
        <f>G12</f>
        <v>5027750</v>
      </c>
    </row>
    <row r="69" spans="1:7" ht="12" customHeight="1" x14ac:dyDescent="0.2">
      <c r="A69" s="6"/>
      <c r="B69" s="102" t="s">
        <v>39</v>
      </c>
      <c r="C69" s="103"/>
      <c r="D69" s="103"/>
      <c r="E69" s="103"/>
      <c r="F69" s="103"/>
      <c r="G69" s="104">
        <f>G68-G67</f>
        <v>806199.55850000028</v>
      </c>
    </row>
    <row r="70" spans="1:7" ht="12" customHeight="1" x14ac:dyDescent="0.2">
      <c r="A70" s="6"/>
      <c r="B70" s="105" t="s">
        <v>106</v>
      </c>
      <c r="C70" s="106"/>
      <c r="D70" s="106"/>
      <c r="E70" s="106"/>
      <c r="F70" s="106"/>
      <c r="G70" s="107"/>
    </row>
    <row r="71" spans="1:7" ht="12.75" customHeight="1" thickBot="1" x14ac:dyDescent="0.25">
      <c r="A71" s="6"/>
      <c r="B71" s="108"/>
      <c r="C71" s="106"/>
      <c r="D71" s="106"/>
      <c r="E71" s="106"/>
      <c r="F71" s="106"/>
      <c r="G71" s="107"/>
    </row>
    <row r="72" spans="1:7" ht="12" customHeight="1" x14ac:dyDescent="0.2">
      <c r="A72" s="6"/>
      <c r="B72" s="109" t="s">
        <v>107</v>
      </c>
      <c r="C72" s="110"/>
      <c r="D72" s="110"/>
      <c r="E72" s="110"/>
      <c r="F72" s="111"/>
      <c r="G72" s="107"/>
    </row>
    <row r="73" spans="1:7" ht="12" customHeight="1" x14ac:dyDescent="0.2">
      <c r="A73" s="6"/>
      <c r="B73" s="112" t="s">
        <v>40</v>
      </c>
      <c r="C73" s="113"/>
      <c r="D73" s="113"/>
      <c r="E73" s="113"/>
      <c r="F73" s="114"/>
      <c r="G73" s="107"/>
    </row>
    <row r="74" spans="1:7" ht="12" customHeight="1" x14ac:dyDescent="0.2">
      <c r="A74" s="6"/>
      <c r="B74" s="112" t="s">
        <v>41</v>
      </c>
      <c r="C74" s="113"/>
      <c r="D74" s="113"/>
      <c r="E74" s="113"/>
      <c r="F74" s="114"/>
      <c r="G74" s="107"/>
    </row>
    <row r="75" spans="1:7" ht="12" customHeight="1" x14ac:dyDescent="0.2">
      <c r="A75" s="6"/>
      <c r="B75" s="112" t="s">
        <v>42</v>
      </c>
      <c r="C75" s="113"/>
      <c r="D75" s="113"/>
      <c r="E75" s="113"/>
      <c r="F75" s="114"/>
      <c r="G75" s="107"/>
    </row>
    <row r="76" spans="1:7" ht="12" customHeight="1" x14ac:dyDescent="0.2">
      <c r="A76" s="6"/>
      <c r="B76" s="112" t="s">
        <v>43</v>
      </c>
      <c r="C76" s="113"/>
      <c r="D76" s="113"/>
      <c r="E76" s="113"/>
      <c r="F76" s="114"/>
      <c r="G76" s="107"/>
    </row>
    <row r="77" spans="1:7" ht="12" customHeight="1" x14ac:dyDescent="0.2">
      <c r="A77" s="6"/>
      <c r="B77" s="112" t="s">
        <v>44</v>
      </c>
      <c r="C77" s="113"/>
      <c r="D77" s="113"/>
      <c r="E77" s="113"/>
      <c r="F77" s="114"/>
      <c r="G77" s="107"/>
    </row>
    <row r="78" spans="1:7" ht="12.75" customHeight="1" thickBot="1" x14ac:dyDescent="0.25">
      <c r="A78" s="6"/>
      <c r="B78" s="115" t="s">
        <v>45</v>
      </c>
      <c r="C78" s="116"/>
      <c r="D78" s="116"/>
      <c r="E78" s="116"/>
      <c r="F78" s="117"/>
      <c r="G78" s="107"/>
    </row>
    <row r="79" spans="1:7" ht="12.75" customHeight="1" x14ac:dyDescent="0.2">
      <c r="A79" s="6"/>
      <c r="B79" s="108"/>
      <c r="C79" s="113"/>
      <c r="D79" s="113"/>
      <c r="E79" s="113"/>
      <c r="F79" s="113"/>
      <c r="G79" s="107"/>
    </row>
    <row r="80" spans="1:7" ht="15" customHeight="1" thickBot="1" x14ac:dyDescent="0.25">
      <c r="A80" s="6"/>
      <c r="B80" s="118" t="s">
        <v>46</v>
      </c>
      <c r="C80" s="119"/>
      <c r="D80" s="120"/>
      <c r="E80" s="121"/>
      <c r="F80" s="121"/>
      <c r="G80" s="107"/>
    </row>
    <row r="81" spans="1:7" ht="12" customHeight="1" x14ac:dyDescent="0.2">
      <c r="A81" s="6"/>
      <c r="B81" s="122" t="s">
        <v>33</v>
      </c>
      <c r="C81" s="123" t="s">
        <v>47</v>
      </c>
      <c r="D81" s="124" t="s">
        <v>48</v>
      </c>
      <c r="E81" s="121"/>
      <c r="F81" s="121"/>
      <c r="G81" s="107"/>
    </row>
    <row r="82" spans="1:7" ht="12" customHeight="1" x14ac:dyDescent="0.2">
      <c r="A82" s="6"/>
      <c r="B82" s="125" t="s">
        <v>49</v>
      </c>
      <c r="C82" s="126">
        <f>+G28</f>
        <v>1300000</v>
      </c>
      <c r="D82" s="127">
        <f>(C82/C88)</f>
        <v>0.30794373252545681</v>
      </c>
      <c r="E82" s="121"/>
      <c r="F82" s="121"/>
      <c r="G82" s="107"/>
    </row>
    <row r="83" spans="1:7" ht="12" customHeight="1" x14ac:dyDescent="0.2">
      <c r="A83" s="6"/>
      <c r="B83" s="125" t="s">
        <v>50</v>
      </c>
      <c r="C83" s="126">
        <f>+G34</f>
        <v>50000</v>
      </c>
      <c r="D83" s="127">
        <f>+C83/C88</f>
        <v>1.184398971251757E-2</v>
      </c>
      <c r="E83" s="121"/>
      <c r="F83" s="121"/>
      <c r="G83" s="107"/>
    </row>
    <row r="84" spans="1:7" ht="12" customHeight="1" x14ac:dyDescent="0.2">
      <c r="A84" s="6"/>
      <c r="B84" s="125" t="s">
        <v>51</v>
      </c>
      <c r="C84" s="126">
        <f>+G43</f>
        <v>360000</v>
      </c>
      <c r="D84" s="127">
        <f>(C84/C88)</f>
        <v>8.5276725930126501E-2</v>
      </c>
      <c r="E84" s="121"/>
      <c r="F84" s="121"/>
      <c r="G84" s="107"/>
    </row>
    <row r="85" spans="1:7" ht="12" customHeight="1" x14ac:dyDescent="0.2">
      <c r="A85" s="6"/>
      <c r="B85" s="125" t="s">
        <v>28</v>
      </c>
      <c r="C85" s="126">
        <f>+G58</f>
        <v>2310524.23</v>
      </c>
      <c r="D85" s="127">
        <f>(C85/C88)</f>
        <v>0.54731650421285161</v>
      </c>
      <c r="E85" s="121"/>
      <c r="F85" s="121"/>
      <c r="G85" s="107"/>
    </row>
    <row r="86" spans="1:7" ht="12" customHeight="1" x14ac:dyDescent="0.2">
      <c r="A86" s="6"/>
      <c r="B86" s="125" t="s">
        <v>52</v>
      </c>
      <c r="C86" s="128">
        <f>+G63</f>
        <v>0</v>
      </c>
      <c r="D86" s="127">
        <f>(C86/C88)</f>
        <v>0</v>
      </c>
      <c r="E86" s="129"/>
      <c r="F86" s="129"/>
      <c r="G86" s="107"/>
    </row>
    <row r="87" spans="1:7" ht="12" customHeight="1" x14ac:dyDescent="0.2">
      <c r="A87" s="6"/>
      <c r="B87" s="125" t="s">
        <v>53</v>
      </c>
      <c r="C87" s="128">
        <f>+G66</f>
        <v>201026.2115</v>
      </c>
      <c r="D87" s="127">
        <f>(C87/C88)</f>
        <v>4.7619047619047623E-2</v>
      </c>
      <c r="E87" s="129"/>
      <c r="F87" s="129"/>
      <c r="G87" s="107"/>
    </row>
    <row r="88" spans="1:7" ht="12.75" customHeight="1" thickBot="1" x14ac:dyDescent="0.25">
      <c r="A88" s="6"/>
      <c r="B88" s="130" t="s">
        <v>54</v>
      </c>
      <c r="C88" s="131">
        <f>SUM(C82:C87)</f>
        <v>4221550.4414999997</v>
      </c>
      <c r="D88" s="132">
        <f>SUM(D82:D87)</f>
        <v>1</v>
      </c>
      <c r="E88" s="129"/>
      <c r="F88" s="129"/>
      <c r="G88" s="107"/>
    </row>
    <row r="89" spans="1:7" ht="12" customHeight="1" x14ac:dyDescent="0.2">
      <c r="A89" s="6"/>
      <c r="B89" s="108"/>
      <c r="C89" s="106"/>
      <c r="D89" s="106"/>
      <c r="E89" s="106"/>
      <c r="F89" s="106"/>
      <c r="G89" s="107"/>
    </row>
    <row r="90" spans="1:7" ht="12.75" customHeight="1" x14ac:dyDescent="0.2">
      <c r="A90" s="6"/>
      <c r="B90" s="133"/>
      <c r="C90" s="106"/>
      <c r="D90" s="106"/>
      <c r="E90" s="106"/>
      <c r="F90" s="106"/>
      <c r="G90" s="107"/>
    </row>
    <row r="91" spans="1:7" ht="12" customHeight="1" thickBot="1" x14ac:dyDescent="0.25">
      <c r="A91" s="5"/>
      <c r="B91" s="134"/>
      <c r="C91" s="135" t="s">
        <v>104</v>
      </c>
      <c r="D91" s="136"/>
      <c r="E91" s="137"/>
      <c r="F91" s="138"/>
      <c r="G91" s="107"/>
    </row>
    <row r="92" spans="1:7" ht="12" customHeight="1" x14ac:dyDescent="0.2">
      <c r="A92" s="6"/>
      <c r="B92" s="139" t="s">
        <v>102</v>
      </c>
      <c r="C92" s="140">
        <v>15000</v>
      </c>
      <c r="D92" s="140">
        <v>20000</v>
      </c>
      <c r="E92" s="141">
        <v>25000</v>
      </c>
      <c r="F92" s="142"/>
      <c r="G92" s="143"/>
    </row>
    <row r="93" spans="1:7" ht="12.75" customHeight="1" thickBot="1" x14ac:dyDescent="0.25">
      <c r="A93" s="6"/>
      <c r="B93" s="130" t="s">
        <v>105</v>
      </c>
      <c r="C93" s="131">
        <f>(G67/C92)</f>
        <v>281.43669610000001</v>
      </c>
      <c r="D93" s="131">
        <f>(G67/D92)</f>
        <v>211.07752207499999</v>
      </c>
      <c r="E93" s="144">
        <f>(G67/E92)</f>
        <v>168.86201765999999</v>
      </c>
      <c r="F93" s="142"/>
      <c r="G93" s="143"/>
    </row>
    <row r="94" spans="1:7" ht="15.5" customHeight="1" x14ac:dyDescent="0.2">
      <c r="A94" s="6"/>
      <c r="B94" s="105" t="s">
        <v>55</v>
      </c>
      <c r="C94" s="113"/>
      <c r="D94" s="113"/>
      <c r="E94" s="113"/>
      <c r="F94" s="113"/>
      <c r="G94" s="113"/>
    </row>
    <row r="95" spans="1:7" ht="11.25" customHeight="1" x14ac:dyDescent="0.2">
      <c r="B95" s="145"/>
      <c r="C95" s="145"/>
      <c r="D95" s="145"/>
      <c r="E95" s="145"/>
      <c r="F95" s="145"/>
      <c r="G95" s="145"/>
    </row>
    <row r="96" spans="1:7" ht="11.25" customHeight="1" x14ac:dyDescent="0.2">
      <c r="B96" s="145"/>
      <c r="C96" s="145"/>
      <c r="D96" s="145"/>
      <c r="E96" s="145"/>
      <c r="F96" s="145"/>
      <c r="G96" s="145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2022-07-07T12:27:47Z</dcterms:modified>
</cp:coreProperties>
</file>