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diaz\Desktop\Asistencia Financiera 2022\Fichas técnicas corregidas julio 2022\"/>
    </mc:Choice>
  </mc:AlternateContent>
  <bookViews>
    <workbookView xWindow="0" yWindow="0" windowWidth="20490" windowHeight="7650"/>
  </bookViews>
  <sheets>
    <sheet name="Papa" sheetId="1" r:id="rId1"/>
  </sheets>
  <calcPr calcId="162913"/>
</workbook>
</file>

<file path=xl/calcChain.xml><?xml version="1.0" encoding="utf-8"?>
<calcChain xmlns="http://schemas.openxmlformats.org/spreadsheetml/2006/main">
  <c r="F90" i="1" l="1"/>
  <c r="E90" i="1"/>
  <c r="D90" i="1"/>
  <c r="D85" i="1"/>
  <c r="D83" i="1"/>
  <c r="D82" i="1"/>
  <c r="D80" i="1"/>
  <c r="D84" i="1"/>
  <c r="D86" i="1"/>
  <c r="D81" i="1"/>
  <c r="F91" i="1" l="1"/>
  <c r="E91" i="1"/>
  <c r="E80" i="1"/>
  <c r="D91" i="1"/>
  <c r="E83" i="1"/>
  <c r="E85" i="1"/>
  <c r="E84" i="1"/>
  <c r="E82" i="1"/>
  <c r="G24" i="1"/>
  <c r="G20" i="1"/>
  <c r="G21" i="1"/>
  <c r="G22" i="1"/>
  <c r="G23" i="1"/>
  <c r="G19" i="1"/>
  <c r="E86" i="1" l="1"/>
  <c r="G45" i="1"/>
  <c r="G47" i="1"/>
  <c r="G48" i="1"/>
  <c r="G49" i="1"/>
  <c r="G51" i="1"/>
  <c r="G52" i="1"/>
  <c r="G54" i="1"/>
  <c r="G56" i="1"/>
  <c r="G44" i="1"/>
  <c r="G10" i="1"/>
  <c r="G67" i="1" s="1"/>
  <c r="G62" i="1"/>
  <c r="G39" i="1"/>
  <c r="G38" i="1"/>
  <c r="G37" i="1"/>
  <c r="G36" i="1"/>
  <c r="G34" i="1"/>
  <c r="G35" i="1"/>
  <c r="G57" i="1" l="1"/>
  <c r="G25" i="1"/>
  <c r="G40" i="1"/>
  <c r="G64" i="1" l="1"/>
  <c r="G65" i="1" s="1"/>
  <c r="G66" i="1" s="1"/>
  <c r="G68" i="1" s="1"/>
</calcChain>
</file>

<file path=xl/sharedStrings.xml><?xml version="1.0" encoding="utf-8"?>
<sst xmlns="http://schemas.openxmlformats.org/spreadsheetml/2006/main" count="160" uniqueCount="105">
  <si>
    <t>RUBRO O CULTIVO</t>
  </si>
  <si>
    <t>PAPA</t>
  </si>
  <si>
    <t>RENDIMIENTO (qq/ha)</t>
  </si>
  <si>
    <t>VARIEDAD</t>
  </si>
  <si>
    <t>DESIRE</t>
  </si>
  <si>
    <t>FECHA ESTIMADA  PRECIO VENTA</t>
  </si>
  <si>
    <t>Mar-Abr</t>
  </si>
  <si>
    <t>NIVEL TECNOLÓGICO</t>
  </si>
  <si>
    <t>MEDIO</t>
  </si>
  <si>
    <t>PRECIO ESPERADO ($/qq)</t>
  </si>
  <si>
    <t>REGIÓN</t>
  </si>
  <si>
    <t>DE LOS RIOS</t>
  </si>
  <si>
    <t>INGRESO ESPERADO, CON IVA ($)</t>
  </si>
  <si>
    <t>ÁREA</t>
  </si>
  <si>
    <t>DESTINO PRODUCCIÓN</t>
  </si>
  <si>
    <t>MERCADO LOCAL</t>
  </si>
  <si>
    <t>COMUNA/LOCALIDAD</t>
  </si>
  <si>
    <t>FECHA DE COSECHA</t>
  </si>
  <si>
    <t>FECHA PRECIO INSUMOS</t>
  </si>
  <si>
    <t>CONTINGENCIA</t>
  </si>
  <si>
    <t>HELADAS EXCESO LLUVIA Y SEQUÍA</t>
  </si>
  <si>
    <t>COSTOS DIRECTOS DE PRODUCCIÓN POR HECTÁREA (INCLUYE IVA)</t>
  </si>
  <si>
    <t>MANO DE OBRA</t>
  </si>
  <si>
    <t>Labores</t>
  </si>
  <si>
    <t>Unidad</t>
  </si>
  <si>
    <t>N° Jornadas</t>
  </si>
  <si>
    <t>Época</t>
  </si>
  <si>
    <t xml:space="preserve"> Precio Unitario ($) </t>
  </si>
  <si>
    <t xml:space="preserve"> Sub Total ($) </t>
  </si>
  <si>
    <t>Selección y desifección</t>
  </si>
  <si>
    <t>JH</t>
  </si>
  <si>
    <t>Octubre</t>
  </si>
  <si>
    <t>Mezcla fertilizantes y otros</t>
  </si>
  <si>
    <t>siembra y abono manual</t>
  </si>
  <si>
    <t>Oct-Nov</t>
  </si>
  <si>
    <t>Aplicación biocidas</t>
  </si>
  <si>
    <t>Nov-Dic</t>
  </si>
  <si>
    <t>Fertilización post-siembra</t>
  </si>
  <si>
    <t>Noviembre</t>
  </si>
  <si>
    <t>Cosecha</t>
  </si>
  <si>
    <t>Subtotal Jornadas Hombre</t>
  </si>
  <si>
    <t>JORNADAS ANIMAL</t>
  </si>
  <si>
    <t>Subtotal Jornadas Animal</t>
  </si>
  <si>
    <t>MAQUINARIA</t>
  </si>
  <si>
    <t>Aplicación Herbicida pre-siembra</t>
  </si>
  <si>
    <t>JM</t>
  </si>
  <si>
    <t>Septiembre</t>
  </si>
  <si>
    <t>Rastraje</t>
  </si>
  <si>
    <t>Aradura</t>
  </si>
  <si>
    <t>Abrir surcos</t>
  </si>
  <si>
    <t>Aporca</t>
  </si>
  <si>
    <t>Subtotal Costo Maquinaria</t>
  </si>
  <si>
    <t>INSUMOS</t>
  </si>
  <si>
    <t>Insumos</t>
  </si>
  <si>
    <t>Unidad (Kg/l/u)</t>
  </si>
  <si>
    <t>Cantidad (Kg/l/u)</t>
  </si>
  <si>
    <t>SEMILLA (corriente)</t>
  </si>
  <si>
    <t>kg</t>
  </si>
  <si>
    <t>Sep-Oct</t>
  </si>
  <si>
    <t>SACOS</t>
  </si>
  <si>
    <t>u</t>
  </si>
  <si>
    <t>FERTILIZANTES</t>
  </si>
  <si>
    <t>Superfosfato Triple</t>
  </si>
  <si>
    <t>Muriato de Potasio</t>
  </si>
  <si>
    <t>HERBICIDAS</t>
  </si>
  <si>
    <t>Glifosato</t>
  </si>
  <si>
    <t>l</t>
  </si>
  <si>
    <t>Bectra</t>
  </si>
  <si>
    <t>FUNGICIDA</t>
  </si>
  <si>
    <t>Metalaxil</t>
  </si>
  <si>
    <t>Diciembre</t>
  </si>
  <si>
    <t>INSECTICIDA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</si>
  <si>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</si>
  <si>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</si>
  <si>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</si>
  <si>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</si>
  <si>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</si>
  <si>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</si>
  <si>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</si>
  <si>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</si>
  <si>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</si>
  <si>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Fuente: INDAP</t>
  </si>
  <si>
    <t>Notas: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</si>
  <si>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</si>
  <si>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</si>
  <si>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</t>
  </si>
  <si>
    <t>4. Los insumos aplicados (tipo y dosis) están referidos al  Área en particular</t>
  </si>
  <si>
    <t>5. El costo de la maquinaria incluye costo del operador, combustible y  arriendo de la maquinaria propiamente tal</t>
  </si>
  <si>
    <t>6. El costo de la mano de obra incluye impuestos e  imposiciones</t>
  </si>
  <si>
    <t>Can 27</t>
  </si>
  <si>
    <t>ZERO</t>
  </si>
  <si>
    <t>MARIQUINA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</si>
  <si>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</si>
  <si>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</si>
  <si>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</si>
  <si>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</si>
  <si>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</si>
  <si>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</si>
  <si>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</si>
  <si>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</si>
  <si>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</si>
  <si>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</si>
  <si>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(qq/ha)</t>
  </si>
  <si>
    <t>Costo unitario ($/qq)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</si>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</sst>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-* #,##0.00_-;\-* #,##0.00_-;_-* &quot;-&quot;??_-;_-@_-"/>
    <numFmt numFmtId="167" formatCode="_-* #,##0_-;\-* #,##0_-;_-* &quot;-&quot;??_-;_-@_-"/>
    <numFmt numFmtId="168" formatCode="&quot; &quot;* #,##0&quot; &quot;;&quot; &quot;* &quot;-&quot;#,##0&quot; &quot;;&quot; &quot;* &quot;- &quot;"/>
    <numFmt numFmtId="169" formatCode="#,##0.0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7"/>
      <color indexed="8"/>
      <name val="Calibri"/>
      <family val="2"/>
    </font>
    <font>
      <b/>
      <i/>
      <sz val="7"/>
      <color indexed="8"/>
      <name val="Calibri"/>
      <family val="2"/>
    </font>
    <font>
      <sz val="10"/>
      <name val="Arial"/>
      <family val="2"/>
    </font>
    <font>
      <sz val="7"/>
      <name val="Calibri"/>
      <family val="2"/>
    </font>
    <font>
      <b/>
      <sz val="7"/>
      <name val="Calibri"/>
      <family val="2"/>
    </font>
    <font>
      <b/>
      <sz val="7"/>
      <color indexed="9"/>
      <name val="Calibri"/>
      <family val="2"/>
    </font>
    <font>
      <b/>
      <i/>
      <sz val="9"/>
      <color indexed="9"/>
      <name val="Calibri"/>
      <family val="2"/>
    </font>
    <font>
      <sz val="7"/>
      <color indexed="9"/>
      <name val="Calibri"/>
      <family val="2"/>
    </font>
    <font>
      <sz val="8"/>
      <name val="Calibri"/>
      <family val="2"/>
    </font>
    <font>
      <b/>
      <sz val="7"/>
      <color theme="0"/>
      <name val="Calibri"/>
      <family val="2"/>
    </font>
    <font>
      <b/>
      <sz val="7"/>
      <color indexed="8"/>
      <name val="Calibri"/>
      <family val="2"/>
    </font>
    <font>
      <sz val="8"/>
      <color indexed="9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/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166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" fillId="0" borderId="0" applyNumberFormat="0" applyFill="0" applyBorder="0" applyProtection="0"/>
  </cellStyleXfs>
  <cellXfs count="9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/>
    </xf>
    <xf numFmtId="167" fontId="2" fillId="0" borderId="1" xfId="1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167" fontId="2" fillId="0" borderId="1" xfId="1" applyNumberFormat="1" applyFont="1" applyBorder="1" applyAlignment="1">
      <alignment vertical="center"/>
    </xf>
    <xf numFmtId="167" fontId="2" fillId="0" borderId="0" xfId="1" applyNumberFormat="1" applyFont="1" applyBorder="1" applyAlignment="1">
      <alignment vertical="center"/>
    </xf>
    <xf numFmtId="167" fontId="2" fillId="0" borderId="0" xfId="1" applyNumberFormat="1" applyFont="1" applyFill="1" applyBorder="1" applyAlignment="1">
      <alignment vertical="center"/>
    </xf>
    <xf numFmtId="14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right" vertical="center" wrapText="1"/>
    </xf>
    <xf numFmtId="167" fontId="2" fillId="0" borderId="0" xfId="1" applyNumberFormat="1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1" fillId="2" borderId="0" xfId="8" applyFont="1" applyFill="1" applyBorder="1" applyAlignment="1"/>
    <xf numFmtId="0" fontId="2" fillId="3" borderId="7" xfId="8" applyFont="1" applyFill="1" applyBorder="1" applyAlignment="1"/>
    <xf numFmtId="0" fontId="2" fillId="0" borderId="0" xfId="8" applyFont="1" applyFill="1" applyBorder="1" applyAlignment="1"/>
    <xf numFmtId="49" fontId="12" fillId="4" borderId="8" xfId="8" applyNumberFormat="1" applyFont="1" applyFill="1" applyBorder="1" applyAlignment="1">
      <alignment vertical="center"/>
    </xf>
    <xf numFmtId="49" fontId="12" fillId="4" borderId="9" xfId="8" applyNumberFormat="1" applyFont="1" applyFill="1" applyBorder="1" applyAlignment="1">
      <alignment vertical="center"/>
    </xf>
    <xf numFmtId="49" fontId="2" fillId="4" borderId="10" xfId="8" applyNumberFormat="1" applyFont="1" applyFill="1" applyBorder="1" applyAlignment="1"/>
    <xf numFmtId="49" fontId="12" fillId="2" borderId="11" xfId="8" applyNumberFormat="1" applyFont="1" applyFill="1" applyBorder="1" applyAlignment="1">
      <alignment vertical="center"/>
    </xf>
    <xf numFmtId="3" fontId="12" fillId="2" borderId="12" xfId="8" applyNumberFormat="1" applyFont="1" applyFill="1" applyBorder="1" applyAlignment="1">
      <alignment vertical="center"/>
    </xf>
    <xf numFmtId="9" fontId="2" fillId="2" borderId="13" xfId="8" applyNumberFormat="1" applyFont="1" applyFill="1" applyBorder="1" applyAlignment="1"/>
    <xf numFmtId="167" fontId="12" fillId="2" borderId="12" xfId="8" applyNumberFormat="1" applyFont="1" applyFill="1" applyBorder="1" applyAlignment="1">
      <alignment vertical="center"/>
    </xf>
    <xf numFmtId="168" fontId="12" fillId="2" borderId="12" xfId="8" applyNumberFormat="1" applyFont="1" applyFill="1" applyBorder="1" applyAlignment="1">
      <alignment vertical="center"/>
    </xf>
    <xf numFmtId="0" fontId="7" fillId="0" borderId="0" xfId="8" applyFont="1" applyFill="1" applyBorder="1" applyAlignment="1">
      <alignment vertical="center"/>
    </xf>
    <xf numFmtId="0" fontId="1" fillId="2" borderId="14" xfId="8" applyFont="1" applyFill="1" applyBorder="1" applyAlignment="1"/>
    <xf numFmtId="49" fontId="12" fillId="4" borderId="15" xfId="8" applyNumberFormat="1" applyFont="1" applyFill="1" applyBorder="1" applyAlignment="1">
      <alignment vertical="center"/>
    </xf>
    <xf numFmtId="168" fontId="12" fillId="4" borderId="16" xfId="8" applyNumberFormat="1" applyFont="1" applyFill="1" applyBorder="1" applyAlignment="1">
      <alignment vertical="center"/>
    </xf>
    <xf numFmtId="9" fontId="12" fillId="4" borderId="17" xfId="8" applyNumberFormat="1" applyFont="1" applyFill="1" applyBorder="1" applyAlignment="1">
      <alignment vertical="center"/>
    </xf>
    <xf numFmtId="0" fontId="1" fillId="2" borderId="0" xfId="8" applyFont="1" applyFill="1" applyBorder="1" applyAlignment="1">
      <alignment vertical="center"/>
    </xf>
    <xf numFmtId="0" fontId="7" fillId="2" borderId="0" xfId="8" applyFont="1" applyFill="1" applyBorder="1" applyAlignment="1">
      <alignment vertical="center"/>
    </xf>
    <xf numFmtId="0" fontId="13" fillId="2" borderId="0" xfId="8" applyFont="1" applyFill="1" applyBorder="1" applyAlignment="1">
      <alignment vertical="center"/>
    </xf>
    <xf numFmtId="0" fontId="7" fillId="3" borderId="18" xfId="8" applyFont="1" applyFill="1" applyBorder="1" applyAlignment="1">
      <alignment vertical="center"/>
    </xf>
    <xf numFmtId="49" fontId="12" fillId="4" borderId="22" xfId="8" applyNumberFormat="1" applyFont="1" applyFill="1" applyBorder="1" applyAlignment="1">
      <alignment vertical="center"/>
    </xf>
    <xf numFmtId="0" fontId="12" fillId="4" borderId="23" xfId="8" applyNumberFormat="1" applyFont="1" applyFill="1" applyBorder="1" applyAlignment="1">
      <alignment horizontal="center" vertical="center"/>
    </xf>
    <xf numFmtId="169" fontId="12" fillId="4" borderId="23" xfId="8" applyNumberFormat="1" applyFont="1" applyFill="1" applyBorder="1" applyAlignment="1">
      <alignment horizontal="center" vertical="center"/>
    </xf>
    <xf numFmtId="0" fontId="12" fillId="4" borderId="24" xfId="8" applyNumberFormat="1" applyFont="1" applyFill="1" applyBorder="1" applyAlignment="1">
      <alignment horizontal="center" vertical="center"/>
    </xf>
    <xf numFmtId="0" fontId="12" fillId="0" borderId="0" xfId="8" applyFont="1" applyFill="1" applyBorder="1" applyAlignment="1">
      <alignment vertical="center"/>
    </xf>
    <xf numFmtId="49" fontId="12" fillId="4" borderId="25" xfId="8" applyNumberFormat="1" applyFont="1" applyFill="1" applyBorder="1" applyAlignment="1">
      <alignment vertical="center"/>
    </xf>
    <xf numFmtId="3" fontId="12" fillId="4" borderId="26" xfId="8" applyNumberFormat="1" applyFont="1" applyFill="1" applyBorder="1" applyAlignment="1">
      <alignment horizontal="center" vertical="center"/>
    </xf>
    <xf numFmtId="3" fontId="12" fillId="4" borderId="27" xfId="8" applyNumberFormat="1" applyFont="1" applyFill="1" applyBorder="1" applyAlignment="1">
      <alignment horizontal="center" vertical="center"/>
    </xf>
    <xf numFmtId="49" fontId="2" fillId="2" borderId="0" xfId="8" applyNumberFormat="1" applyFont="1" applyFill="1" applyBorder="1" applyAlignment="1">
      <alignment vertical="center"/>
    </xf>
    <xf numFmtId="0" fontId="2" fillId="2" borderId="0" xfId="8" applyFont="1" applyFill="1" applyBorder="1" applyAlignment="1"/>
    <xf numFmtId="14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49" fontId="11" fillId="3" borderId="5" xfId="8" applyNumberFormat="1" applyFont="1" applyFill="1" applyBorder="1" applyAlignment="1">
      <alignment vertical="center"/>
    </xf>
    <xf numFmtId="0" fontId="11" fillId="3" borderId="6" xfId="8" applyFont="1" applyFill="1" applyBorder="1" applyAlignment="1">
      <alignment vertical="center"/>
    </xf>
    <xf numFmtId="49" fontId="11" fillId="3" borderId="19" xfId="8" applyNumberFormat="1" applyFont="1" applyFill="1" applyBorder="1" applyAlignment="1">
      <alignment horizontal="center" vertical="center"/>
    </xf>
    <xf numFmtId="49" fontId="11" fillId="3" borderId="20" xfId="8" applyNumberFormat="1" applyFont="1" applyFill="1" applyBorder="1" applyAlignment="1">
      <alignment horizontal="center" vertical="center"/>
    </xf>
    <xf numFmtId="49" fontId="11" fillId="3" borderId="21" xfId="8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7" fillId="3" borderId="1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horizontal="center" vertical="center" wrapText="1"/>
    </xf>
    <xf numFmtId="167" fontId="7" fillId="5" borderId="1" xfId="1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horizontal="center" vertical="center"/>
    </xf>
    <xf numFmtId="167" fontId="9" fillId="5" borderId="1" xfId="1" applyNumberFormat="1" applyFont="1" applyFill="1" applyBorder="1" applyAlignment="1">
      <alignment vertical="center"/>
    </xf>
    <xf numFmtId="0" fontId="7" fillId="5" borderId="1" xfId="0" applyFont="1" applyFill="1" applyBorder="1" applyAlignment="1">
      <alignment horizontal="center" vertical="center"/>
    </xf>
    <xf numFmtId="167" fontId="7" fillId="5" borderId="1" xfId="1" applyNumberFormat="1" applyFont="1" applyFill="1" applyBorder="1" applyAlignment="1">
      <alignment horizontal="center" vertical="center"/>
    </xf>
    <xf numFmtId="0" fontId="7" fillId="5" borderId="2" xfId="0" applyFont="1" applyFill="1" applyBorder="1" applyAlignment="1">
      <alignment vertical="center"/>
    </xf>
    <xf numFmtId="0" fontId="9" fillId="5" borderId="3" xfId="0" applyFont="1" applyFill="1" applyBorder="1" applyAlignment="1">
      <alignment horizontal="center" vertical="center"/>
    </xf>
    <xf numFmtId="167" fontId="9" fillId="5" borderId="3" xfId="1" applyNumberFormat="1" applyFont="1" applyFill="1" applyBorder="1" applyAlignment="1">
      <alignment vertical="center"/>
    </xf>
    <xf numFmtId="167" fontId="9" fillId="5" borderId="4" xfId="1" applyNumberFormat="1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9" fillId="3" borderId="3" xfId="0" applyFont="1" applyFill="1" applyBorder="1" applyAlignment="1">
      <alignment horizontal="center" vertical="center"/>
    </xf>
    <xf numFmtId="167" fontId="9" fillId="3" borderId="3" xfId="1" applyNumberFormat="1" applyFont="1" applyFill="1" applyBorder="1" applyAlignment="1">
      <alignment vertical="center"/>
    </xf>
    <xf numFmtId="167" fontId="9" fillId="3" borderId="4" xfId="1" applyNumberFormat="1" applyFont="1" applyFill="1" applyBorder="1" applyAlignment="1">
      <alignment vertical="center"/>
    </xf>
  </cellXfs>
  <cellStyles count="9">
    <cellStyle name="Millares" xfId="1" builtinId="3"/>
    <cellStyle name="Millares 2" xfId="2"/>
    <cellStyle name="Moneda 2" xfId="3"/>
    <cellStyle name="Normal" xfId="0" builtinId="0"/>
    <cellStyle name="Normal 2" xfId="4"/>
    <cellStyle name="Normal 3" xfId="8"/>
    <cellStyle name="Normal 4" xfId="5"/>
    <cellStyle name="Normal 4 2" xfId="6"/>
    <cellStyle name="Porcentaje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114300</xdr:rowOff>
    </xdr:to>
    <xdr:sp macro="" textlink="">
      <xdr:nvSpPr>
        <xdr:cNvPr id="1025" name="AutoShape 2" descr="LOGO INDAP AGRICULTURA FAMILIAR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3143250" y="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6</xdr:row>
      <xdr:rowOff>114300</xdr:rowOff>
    </xdr:to>
    <xdr:sp macro="" textlink="">
      <xdr:nvSpPr>
        <xdr:cNvPr id="1026" name="AutoShape 4" descr="LOGO INDAP AGRICULTURA FAMILIAR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3143250" y="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35</xdr:row>
      <xdr:rowOff>0</xdr:rowOff>
    </xdr:from>
    <xdr:to>
      <xdr:col>11</xdr:col>
      <xdr:colOff>304800</xdr:colOff>
      <xdr:row>36</xdr:row>
      <xdr:rowOff>114300</xdr:rowOff>
    </xdr:to>
    <xdr:sp macro="" textlink="">
      <xdr:nvSpPr>
        <xdr:cNvPr id="1027" name="AutoShape 6" descr="LOGO INDAP AGRICULTURA FAMILIAR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8991600" y="56769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7</xdr:col>
      <xdr:colOff>142875</xdr:colOff>
      <xdr:row>5</xdr:row>
      <xdr:rowOff>47625</xdr:rowOff>
    </xdr:to>
    <xdr:pic>
      <xdr:nvPicPr>
        <xdr:cNvPr id="6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0"/>
          <a:ext cx="573405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H92"/>
  <sheetViews>
    <sheetView tabSelected="1" zoomScaleNormal="100" workbookViewId="0">
      <selection activeCell="K56" sqref="K56"/>
    </sheetView>
  </sheetViews>
  <sheetFormatPr baseColWidth="10" defaultColWidth="11.42578125" defaultRowHeight="15" customHeight="1" x14ac:dyDescent="0.25"/>
  <cols>
    <col min="1" max="1" width="3.140625" style="1" customWidth="1"/>
    <col min="2" max="2" width="16.7109375" style="1" customWidth="1"/>
    <col min="3" max="3" width="13.7109375" style="1" customWidth="1"/>
    <col min="4" max="4" width="11.42578125" style="1"/>
    <col min="5" max="5" width="13.28515625" style="1" customWidth="1"/>
    <col min="6" max="6" width="13.42578125" style="1" customWidth="1"/>
    <col min="7" max="7" width="15.28515625" style="1" customWidth="1"/>
    <col min="8" max="16384" width="11.42578125" style="1"/>
  </cols>
  <sheetData>
    <row r="6" spans="2:7" ht="15" customHeight="1" x14ac:dyDescent="0.25">
      <c r="C6" s="22"/>
      <c r="E6" s="11"/>
    </row>
    <row r="7" spans="2:7" ht="15" customHeight="1" x14ac:dyDescent="0.25">
      <c r="B7" s="70" t="s">
        <v>0</v>
      </c>
      <c r="C7" s="26" t="s">
        <v>1</v>
      </c>
      <c r="E7" s="60" t="s">
        <v>2</v>
      </c>
      <c r="F7" s="60"/>
      <c r="G7" s="12">
        <v>300</v>
      </c>
    </row>
    <row r="8" spans="2:7" ht="15" customHeight="1" x14ac:dyDescent="0.25">
      <c r="B8" s="27" t="s">
        <v>3</v>
      </c>
      <c r="C8" s="25" t="s">
        <v>4</v>
      </c>
      <c r="E8" s="60" t="s">
        <v>5</v>
      </c>
      <c r="F8" s="60"/>
      <c r="G8" s="13" t="s">
        <v>6</v>
      </c>
    </row>
    <row r="9" spans="2:7" ht="15" customHeight="1" x14ac:dyDescent="0.25">
      <c r="B9" s="27" t="s">
        <v>7</v>
      </c>
      <c r="C9" s="25" t="s">
        <v>8</v>
      </c>
      <c r="E9" s="60" t="s">
        <v>9</v>
      </c>
      <c r="F9" s="60"/>
      <c r="G9" s="18">
        <v>18000</v>
      </c>
    </row>
    <row r="10" spans="2:7" ht="15" customHeight="1" x14ac:dyDescent="0.25">
      <c r="B10" s="27" t="s">
        <v>10</v>
      </c>
      <c r="C10" s="25" t="s">
        <v>11</v>
      </c>
      <c r="E10" s="61" t="s">
        <v>12</v>
      </c>
      <c r="F10" s="62"/>
      <c r="G10" s="18">
        <f>G7*G9</f>
        <v>5400000</v>
      </c>
    </row>
    <row r="11" spans="2:7" ht="15" customHeight="1" x14ac:dyDescent="0.25">
      <c r="B11" s="27" t="s">
        <v>13</v>
      </c>
      <c r="C11" s="26" t="s">
        <v>91</v>
      </c>
      <c r="E11" s="61" t="s">
        <v>14</v>
      </c>
      <c r="F11" s="62"/>
      <c r="G11" s="14" t="s">
        <v>15</v>
      </c>
    </row>
    <row r="12" spans="2:7" ht="9" x14ac:dyDescent="0.25">
      <c r="B12" s="27" t="s">
        <v>16</v>
      </c>
      <c r="C12" s="28" t="s">
        <v>91</v>
      </c>
      <c r="E12" s="61" t="s">
        <v>17</v>
      </c>
      <c r="F12" s="62"/>
      <c r="G12" s="13" t="s">
        <v>6</v>
      </c>
    </row>
    <row r="13" spans="2:7" ht="18" x14ac:dyDescent="0.25">
      <c r="B13" s="27" t="s">
        <v>18</v>
      </c>
      <c r="C13" s="59">
        <v>44742</v>
      </c>
      <c r="E13" s="68" t="s">
        <v>19</v>
      </c>
      <c r="F13" s="69"/>
      <c r="G13" s="23" t="s">
        <v>20</v>
      </c>
    </row>
    <row r="14" spans="2:7" ht="15" customHeight="1" x14ac:dyDescent="0.25">
      <c r="B14" s="2"/>
      <c r="C14" s="21"/>
      <c r="E14" s="7"/>
      <c r="F14" s="7"/>
      <c r="G14" s="3"/>
    </row>
    <row r="15" spans="2:7" ht="15" customHeight="1" x14ac:dyDescent="0.25">
      <c r="B15" s="71" t="s">
        <v>21</v>
      </c>
      <c r="C15" s="72"/>
      <c r="D15" s="72"/>
      <c r="E15" s="72"/>
      <c r="F15" s="72"/>
      <c r="G15" s="73"/>
    </row>
    <row r="16" spans="2:7" ht="15" customHeight="1" x14ac:dyDescent="0.25">
      <c r="C16" s="4"/>
      <c r="D16" s="4"/>
      <c r="E16" s="5"/>
      <c r="F16" s="6"/>
    </row>
    <row r="17" spans="2:7" ht="15" customHeight="1" x14ac:dyDescent="0.25">
      <c r="B17" s="74" t="s">
        <v>22</v>
      </c>
      <c r="C17" s="7"/>
      <c r="D17" s="7"/>
      <c r="E17" s="7"/>
      <c r="F17" s="7"/>
      <c r="G17" s="7"/>
    </row>
    <row r="18" spans="2:7" ht="15" customHeight="1" x14ac:dyDescent="0.25">
      <c r="B18" s="75" t="s">
        <v>23</v>
      </c>
      <c r="C18" s="75" t="s">
        <v>24</v>
      </c>
      <c r="D18" s="75" t="s">
        <v>25</v>
      </c>
      <c r="E18" s="75" t="s">
        <v>26</v>
      </c>
      <c r="F18" s="76" t="s">
        <v>27</v>
      </c>
      <c r="G18" s="76" t="s">
        <v>28</v>
      </c>
    </row>
    <row r="19" spans="2:7" ht="15" customHeight="1" x14ac:dyDescent="0.25">
      <c r="B19" s="12" t="s">
        <v>29</v>
      </c>
      <c r="C19" s="15" t="s">
        <v>30</v>
      </c>
      <c r="D19" s="15">
        <v>1</v>
      </c>
      <c r="E19" s="15" t="s">
        <v>31</v>
      </c>
      <c r="F19" s="18">
        <v>11040</v>
      </c>
      <c r="G19" s="18">
        <f>+D19*F19</f>
        <v>11040</v>
      </c>
    </row>
    <row r="20" spans="2:7" ht="15" customHeight="1" x14ac:dyDescent="0.25">
      <c r="B20" s="12" t="s">
        <v>32</v>
      </c>
      <c r="C20" s="15" t="s">
        <v>30</v>
      </c>
      <c r="D20" s="15">
        <v>0.5</v>
      </c>
      <c r="E20" s="15" t="s">
        <v>31</v>
      </c>
      <c r="F20" s="18">
        <v>11040</v>
      </c>
      <c r="G20" s="18">
        <f t="shared" ref="G20:G23" si="0">+D20*F20</f>
        <v>5520</v>
      </c>
    </row>
    <row r="21" spans="2:7" ht="15" customHeight="1" x14ac:dyDescent="0.25">
      <c r="B21" s="12" t="s">
        <v>33</v>
      </c>
      <c r="C21" s="15" t="s">
        <v>30</v>
      </c>
      <c r="D21" s="15">
        <v>8</v>
      </c>
      <c r="E21" s="15" t="s">
        <v>34</v>
      </c>
      <c r="F21" s="18">
        <v>11040</v>
      </c>
      <c r="G21" s="18">
        <f t="shared" si="0"/>
        <v>88320</v>
      </c>
    </row>
    <row r="22" spans="2:7" ht="15" customHeight="1" x14ac:dyDescent="0.25">
      <c r="B22" s="12" t="s">
        <v>35</v>
      </c>
      <c r="C22" s="15" t="s">
        <v>30</v>
      </c>
      <c r="D22" s="15">
        <v>1.5</v>
      </c>
      <c r="E22" s="15" t="s">
        <v>36</v>
      </c>
      <c r="F22" s="18">
        <v>11040</v>
      </c>
      <c r="G22" s="18">
        <f t="shared" si="0"/>
        <v>16560</v>
      </c>
    </row>
    <row r="23" spans="2:7" ht="15" customHeight="1" x14ac:dyDescent="0.25">
      <c r="B23" s="12" t="s">
        <v>37</v>
      </c>
      <c r="C23" s="15" t="s">
        <v>30</v>
      </c>
      <c r="D23" s="15">
        <v>0.5</v>
      </c>
      <c r="E23" s="15" t="s">
        <v>38</v>
      </c>
      <c r="F23" s="18">
        <v>11040</v>
      </c>
      <c r="G23" s="18">
        <f t="shared" si="0"/>
        <v>5520</v>
      </c>
    </row>
    <row r="24" spans="2:7" ht="15" customHeight="1" x14ac:dyDescent="0.25">
      <c r="B24" s="12" t="s">
        <v>39</v>
      </c>
      <c r="C24" s="15" t="s">
        <v>30</v>
      </c>
      <c r="D24" s="15">
        <v>30</v>
      </c>
      <c r="E24" s="15" t="s">
        <v>6</v>
      </c>
      <c r="F24" s="18">
        <v>30000</v>
      </c>
      <c r="G24" s="18">
        <f>+D24*F24</f>
        <v>900000</v>
      </c>
    </row>
    <row r="25" spans="2:7" ht="15" customHeight="1" x14ac:dyDescent="0.25">
      <c r="B25" s="77" t="s">
        <v>40</v>
      </c>
      <c r="C25" s="78"/>
      <c r="D25" s="78"/>
      <c r="E25" s="78"/>
      <c r="F25" s="79"/>
      <c r="G25" s="79">
        <f>SUM(G19:G24)</f>
        <v>1026960</v>
      </c>
    </row>
    <row r="26" spans="2:7" ht="15" customHeight="1" x14ac:dyDescent="0.25">
      <c r="B26" s="7"/>
      <c r="C26" s="17"/>
      <c r="D26" s="17"/>
      <c r="E26" s="17"/>
      <c r="F26" s="19"/>
      <c r="G26" s="19"/>
    </row>
    <row r="27" spans="2:7" ht="15" customHeight="1" x14ac:dyDescent="0.25">
      <c r="B27" s="74" t="s">
        <v>41</v>
      </c>
      <c r="C27" s="17"/>
      <c r="D27" s="17"/>
      <c r="E27" s="17"/>
      <c r="F27" s="19"/>
      <c r="G27" s="19"/>
    </row>
    <row r="28" spans="2:7" ht="15" customHeight="1" x14ac:dyDescent="0.25">
      <c r="B28" s="80" t="s">
        <v>23</v>
      </c>
      <c r="C28" s="75" t="s">
        <v>24</v>
      </c>
      <c r="D28" s="75" t="s">
        <v>25</v>
      </c>
      <c r="E28" s="80" t="s">
        <v>26</v>
      </c>
      <c r="F28" s="76" t="s">
        <v>27</v>
      </c>
      <c r="G28" s="81" t="s">
        <v>28</v>
      </c>
    </row>
    <row r="29" spans="2:7" ht="15" customHeight="1" x14ac:dyDescent="0.25">
      <c r="B29" s="12"/>
      <c r="C29" s="15"/>
      <c r="D29" s="15"/>
      <c r="E29" s="15"/>
      <c r="F29" s="18"/>
      <c r="G29" s="18"/>
    </row>
    <row r="30" spans="2:7" ht="15" customHeight="1" x14ac:dyDescent="0.25">
      <c r="B30" s="77" t="s">
        <v>42</v>
      </c>
      <c r="C30" s="78"/>
      <c r="D30" s="78"/>
      <c r="E30" s="78"/>
      <c r="F30" s="79"/>
      <c r="G30" s="79"/>
    </row>
    <row r="31" spans="2:7" ht="15" customHeight="1" x14ac:dyDescent="0.25">
      <c r="B31" s="7"/>
      <c r="C31" s="17"/>
      <c r="D31" s="17"/>
      <c r="E31" s="17"/>
      <c r="F31" s="19"/>
      <c r="G31" s="19"/>
    </row>
    <row r="32" spans="2:7" ht="15" customHeight="1" x14ac:dyDescent="0.25">
      <c r="B32" s="74" t="s">
        <v>43</v>
      </c>
      <c r="C32" s="17"/>
      <c r="D32" s="17"/>
      <c r="E32" s="17"/>
      <c r="F32" s="19"/>
      <c r="G32" s="19"/>
    </row>
    <row r="33" spans="2:8" ht="15" customHeight="1" x14ac:dyDescent="0.25">
      <c r="B33" s="80" t="s">
        <v>23</v>
      </c>
      <c r="C33" s="80" t="s">
        <v>24</v>
      </c>
      <c r="D33" s="80" t="s">
        <v>25</v>
      </c>
      <c r="E33" s="80" t="s">
        <v>26</v>
      </c>
      <c r="F33" s="76" t="s">
        <v>27</v>
      </c>
      <c r="G33" s="81" t="s">
        <v>28</v>
      </c>
    </row>
    <row r="34" spans="2:8" ht="15" customHeight="1" x14ac:dyDescent="0.25">
      <c r="B34" s="12" t="s">
        <v>44</v>
      </c>
      <c r="C34" s="15" t="s">
        <v>45</v>
      </c>
      <c r="D34" s="15">
        <v>0.04</v>
      </c>
      <c r="E34" s="15" t="s">
        <v>46</v>
      </c>
      <c r="F34" s="18">
        <v>147631</v>
      </c>
      <c r="G34" s="18">
        <f t="shared" ref="G34:G39" si="1">+D34*F34</f>
        <v>5905.24</v>
      </c>
    </row>
    <row r="35" spans="2:8" ht="15" customHeight="1" x14ac:dyDescent="0.25">
      <c r="B35" s="12" t="s">
        <v>47</v>
      </c>
      <c r="C35" s="15" t="s">
        <v>45</v>
      </c>
      <c r="D35" s="15">
        <v>0.13</v>
      </c>
      <c r="E35" s="15" t="s">
        <v>46</v>
      </c>
      <c r="F35" s="18">
        <v>170071</v>
      </c>
      <c r="G35" s="18">
        <f t="shared" si="1"/>
        <v>22109.23</v>
      </c>
    </row>
    <row r="36" spans="2:8" ht="15" customHeight="1" x14ac:dyDescent="0.25">
      <c r="B36" s="12" t="s">
        <v>48</v>
      </c>
      <c r="C36" s="15" t="s">
        <v>45</v>
      </c>
      <c r="D36" s="15">
        <v>0.06</v>
      </c>
      <c r="E36" s="15" t="s">
        <v>46</v>
      </c>
      <c r="F36" s="18">
        <v>533835</v>
      </c>
      <c r="G36" s="18">
        <f t="shared" si="1"/>
        <v>32030.1</v>
      </c>
    </row>
    <row r="37" spans="2:8" ht="15" customHeight="1" x14ac:dyDescent="0.25">
      <c r="B37" s="12" t="s">
        <v>47</v>
      </c>
      <c r="C37" s="15" t="s">
        <v>45</v>
      </c>
      <c r="D37" s="15">
        <v>0.25</v>
      </c>
      <c r="E37" s="15" t="s">
        <v>31</v>
      </c>
      <c r="F37" s="18">
        <v>147631</v>
      </c>
      <c r="G37" s="18">
        <f t="shared" si="1"/>
        <v>36907.75</v>
      </c>
    </row>
    <row r="38" spans="2:8" ht="15" customHeight="1" x14ac:dyDescent="0.25">
      <c r="B38" s="12" t="s">
        <v>49</v>
      </c>
      <c r="C38" s="15" t="s">
        <v>45</v>
      </c>
      <c r="D38" s="15">
        <v>0.08</v>
      </c>
      <c r="E38" s="15" t="s">
        <v>31</v>
      </c>
      <c r="F38" s="18">
        <v>531472</v>
      </c>
      <c r="G38" s="18">
        <f t="shared" si="1"/>
        <v>42517.760000000002</v>
      </c>
    </row>
    <row r="39" spans="2:8" ht="15" customHeight="1" x14ac:dyDescent="0.25">
      <c r="B39" s="12" t="s">
        <v>50</v>
      </c>
      <c r="C39" s="15" t="s">
        <v>45</v>
      </c>
      <c r="D39" s="15">
        <v>0.19</v>
      </c>
      <c r="E39" s="15" t="s">
        <v>38</v>
      </c>
      <c r="F39" s="18">
        <v>197235</v>
      </c>
      <c r="G39" s="18">
        <f t="shared" si="1"/>
        <v>37474.65</v>
      </c>
    </row>
    <row r="40" spans="2:8" ht="15" customHeight="1" x14ac:dyDescent="0.25">
      <c r="B40" s="77" t="s">
        <v>51</v>
      </c>
      <c r="C40" s="78"/>
      <c r="D40" s="78"/>
      <c r="E40" s="78"/>
      <c r="F40" s="79"/>
      <c r="G40" s="79">
        <f>SUM(G34:G39)</f>
        <v>176944.73</v>
      </c>
    </row>
    <row r="41" spans="2:8" ht="15" customHeight="1" x14ac:dyDescent="0.25">
      <c r="B41" s="7"/>
      <c r="C41" s="17"/>
      <c r="D41" s="17"/>
      <c r="E41" s="17"/>
      <c r="F41" s="19"/>
      <c r="G41" s="19"/>
    </row>
    <row r="42" spans="2:8" ht="15" customHeight="1" x14ac:dyDescent="0.25">
      <c r="B42" s="74" t="s">
        <v>52</v>
      </c>
      <c r="C42" s="17"/>
      <c r="D42" s="17"/>
      <c r="E42" s="17"/>
      <c r="F42" s="19"/>
      <c r="G42" s="19"/>
    </row>
    <row r="43" spans="2:8" ht="15" customHeight="1" x14ac:dyDescent="0.25">
      <c r="B43" s="75" t="s">
        <v>53</v>
      </c>
      <c r="C43" s="75" t="s">
        <v>54</v>
      </c>
      <c r="D43" s="75" t="s">
        <v>55</v>
      </c>
      <c r="E43" s="75" t="s">
        <v>26</v>
      </c>
      <c r="F43" s="76" t="s">
        <v>27</v>
      </c>
      <c r="G43" s="76" t="s">
        <v>28</v>
      </c>
    </row>
    <row r="44" spans="2:8" ht="15" customHeight="1" x14ac:dyDescent="0.25">
      <c r="B44" s="16" t="s">
        <v>56</v>
      </c>
      <c r="C44" s="15" t="s">
        <v>57</v>
      </c>
      <c r="D44" s="15">
        <v>2500</v>
      </c>
      <c r="E44" s="15" t="s">
        <v>58</v>
      </c>
      <c r="F44" s="18">
        <v>400</v>
      </c>
      <c r="G44" s="18">
        <f>D44*F44</f>
        <v>1000000</v>
      </c>
      <c r="H44" s="24"/>
    </row>
    <row r="45" spans="2:8" ht="15" customHeight="1" x14ac:dyDescent="0.25">
      <c r="B45" s="16" t="s">
        <v>59</v>
      </c>
      <c r="C45" s="15" t="s">
        <v>60</v>
      </c>
      <c r="D45" s="15">
        <v>1200</v>
      </c>
      <c r="E45" s="15" t="s">
        <v>6</v>
      </c>
      <c r="F45" s="18">
        <v>132</v>
      </c>
      <c r="G45" s="18">
        <f t="shared" ref="G45:G56" si="2">D45*F45</f>
        <v>158400</v>
      </c>
      <c r="H45" s="24"/>
    </row>
    <row r="46" spans="2:8" ht="15" customHeight="1" x14ac:dyDescent="0.25">
      <c r="B46" s="16" t="s">
        <v>61</v>
      </c>
      <c r="C46" s="15"/>
      <c r="D46" s="15"/>
      <c r="E46" s="15"/>
      <c r="F46" s="18"/>
      <c r="G46" s="18"/>
      <c r="H46" s="24"/>
    </row>
    <row r="47" spans="2:8" ht="15" customHeight="1" x14ac:dyDescent="0.25">
      <c r="B47" s="12" t="s">
        <v>89</v>
      </c>
      <c r="C47" s="15" t="s">
        <v>57</v>
      </c>
      <c r="D47" s="15">
        <v>500</v>
      </c>
      <c r="E47" s="15" t="s">
        <v>34</v>
      </c>
      <c r="F47" s="18">
        <v>1005</v>
      </c>
      <c r="G47" s="18">
        <f t="shared" si="2"/>
        <v>502500</v>
      </c>
      <c r="H47" s="24"/>
    </row>
    <row r="48" spans="2:8" ht="15" customHeight="1" x14ac:dyDescent="0.25">
      <c r="B48" s="12" t="s">
        <v>62</v>
      </c>
      <c r="C48" s="15" t="s">
        <v>57</v>
      </c>
      <c r="D48" s="15">
        <v>650</v>
      </c>
      <c r="E48" s="15" t="s">
        <v>31</v>
      </c>
      <c r="F48" s="18">
        <v>1233</v>
      </c>
      <c r="G48" s="18">
        <f t="shared" si="2"/>
        <v>801450</v>
      </c>
      <c r="H48" s="24"/>
    </row>
    <row r="49" spans="2:8" ht="15" customHeight="1" x14ac:dyDescent="0.25">
      <c r="B49" s="12" t="s">
        <v>63</v>
      </c>
      <c r="C49" s="15" t="s">
        <v>57</v>
      </c>
      <c r="D49" s="15">
        <v>250</v>
      </c>
      <c r="E49" s="15" t="s">
        <v>31</v>
      </c>
      <c r="F49" s="18">
        <v>1310</v>
      </c>
      <c r="G49" s="18">
        <f t="shared" si="2"/>
        <v>327500</v>
      </c>
      <c r="H49" s="24"/>
    </row>
    <row r="50" spans="2:8" ht="15" customHeight="1" x14ac:dyDescent="0.25">
      <c r="B50" s="16" t="s">
        <v>64</v>
      </c>
      <c r="C50" s="15"/>
      <c r="D50" s="15"/>
      <c r="E50" s="15"/>
      <c r="F50" s="18"/>
      <c r="G50" s="18"/>
      <c r="H50" s="24"/>
    </row>
    <row r="51" spans="2:8" ht="15" customHeight="1" x14ac:dyDescent="0.25">
      <c r="B51" s="12" t="s">
        <v>65</v>
      </c>
      <c r="C51" s="15" t="s">
        <v>66</v>
      </c>
      <c r="D51" s="15">
        <v>3</v>
      </c>
      <c r="E51" s="15" t="s">
        <v>46</v>
      </c>
      <c r="F51" s="18">
        <v>11900</v>
      </c>
      <c r="G51" s="18">
        <f t="shared" si="2"/>
        <v>35700</v>
      </c>
      <c r="H51" s="24"/>
    </row>
    <row r="52" spans="2:8" ht="15" customHeight="1" x14ac:dyDescent="0.25">
      <c r="B52" s="12" t="s">
        <v>67</v>
      </c>
      <c r="C52" s="15" t="s">
        <v>66</v>
      </c>
      <c r="D52" s="15">
        <v>1</v>
      </c>
      <c r="E52" s="15" t="s">
        <v>38</v>
      </c>
      <c r="F52" s="18">
        <v>35700</v>
      </c>
      <c r="G52" s="18">
        <f t="shared" si="2"/>
        <v>35700</v>
      </c>
      <c r="H52" s="24"/>
    </row>
    <row r="53" spans="2:8" ht="15" customHeight="1" x14ac:dyDescent="0.25">
      <c r="B53" s="16" t="s">
        <v>68</v>
      </c>
      <c r="C53" s="15"/>
      <c r="D53" s="15"/>
      <c r="E53" s="15"/>
      <c r="F53" s="18"/>
      <c r="G53" s="18"/>
      <c r="H53" s="24"/>
    </row>
    <row r="54" spans="2:8" ht="15" customHeight="1" x14ac:dyDescent="0.25">
      <c r="B54" s="12" t="s">
        <v>69</v>
      </c>
      <c r="C54" s="15" t="s">
        <v>57</v>
      </c>
      <c r="D54" s="15">
        <v>2</v>
      </c>
      <c r="E54" s="15" t="s">
        <v>70</v>
      </c>
      <c r="F54" s="18">
        <v>26400</v>
      </c>
      <c r="G54" s="18">
        <f t="shared" si="2"/>
        <v>52800</v>
      </c>
      <c r="H54" s="24"/>
    </row>
    <row r="55" spans="2:8" ht="15" customHeight="1" x14ac:dyDescent="0.25">
      <c r="B55" s="16" t="s">
        <v>71</v>
      </c>
      <c r="C55" s="15"/>
      <c r="D55" s="15"/>
      <c r="E55" s="15"/>
      <c r="F55" s="18"/>
      <c r="G55" s="18"/>
      <c r="H55" s="24"/>
    </row>
    <row r="56" spans="2:8" ht="15" customHeight="1" x14ac:dyDescent="0.25">
      <c r="B56" s="12" t="s">
        <v>90</v>
      </c>
      <c r="C56" s="15" t="s">
        <v>66</v>
      </c>
      <c r="D56" s="15">
        <v>0.25</v>
      </c>
      <c r="E56" s="15" t="s">
        <v>36</v>
      </c>
      <c r="F56" s="18">
        <v>32368</v>
      </c>
      <c r="G56" s="18">
        <f t="shared" si="2"/>
        <v>8092</v>
      </c>
      <c r="H56" s="24"/>
    </row>
    <row r="57" spans="2:8" ht="15" customHeight="1" x14ac:dyDescent="0.25">
      <c r="B57" s="77" t="s">
        <v>72</v>
      </c>
      <c r="C57" s="78"/>
      <c r="D57" s="78"/>
      <c r="E57" s="78"/>
      <c r="F57" s="79"/>
      <c r="G57" s="79">
        <f>SUM(G44:G56)</f>
        <v>2922142</v>
      </c>
      <c r="H57" s="24"/>
    </row>
    <row r="58" spans="2:8" ht="15" customHeight="1" x14ac:dyDescent="0.25">
      <c r="B58" s="6"/>
      <c r="C58" s="17"/>
      <c r="D58" s="17"/>
      <c r="E58" s="17"/>
      <c r="F58" s="19"/>
      <c r="G58" s="20"/>
    </row>
    <row r="59" spans="2:8" ht="15" customHeight="1" x14ac:dyDescent="0.25">
      <c r="B59" s="74" t="s">
        <v>73</v>
      </c>
      <c r="C59" s="17"/>
      <c r="D59" s="17"/>
      <c r="E59" s="17"/>
      <c r="F59" s="19"/>
      <c r="G59" s="19"/>
    </row>
    <row r="60" spans="2:8" ht="15" customHeight="1" x14ac:dyDescent="0.25">
      <c r="B60" s="80" t="s">
        <v>74</v>
      </c>
      <c r="C60" s="75" t="s">
        <v>54</v>
      </c>
      <c r="D60" s="75" t="s">
        <v>55</v>
      </c>
      <c r="E60" s="80" t="s">
        <v>26</v>
      </c>
      <c r="F60" s="76" t="s">
        <v>27</v>
      </c>
      <c r="G60" s="81" t="s">
        <v>28</v>
      </c>
    </row>
    <row r="61" spans="2:8" ht="15" customHeight="1" x14ac:dyDescent="0.25">
      <c r="B61" s="12"/>
      <c r="C61" s="15"/>
      <c r="D61" s="15"/>
      <c r="E61" s="15"/>
      <c r="F61" s="18"/>
      <c r="G61" s="18"/>
    </row>
    <row r="62" spans="2:8" ht="15" customHeight="1" x14ac:dyDescent="0.25">
      <c r="B62" s="77" t="s">
        <v>75</v>
      </c>
      <c r="C62" s="78"/>
      <c r="D62" s="78"/>
      <c r="E62" s="78"/>
      <c r="F62" s="79"/>
      <c r="G62" s="79">
        <f>SUM(G61)</f>
        <v>0</v>
      </c>
    </row>
    <row r="63" spans="2:8" ht="15" customHeight="1" x14ac:dyDescent="0.25">
      <c r="B63" s="6"/>
      <c r="C63" s="17"/>
      <c r="D63" s="17"/>
      <c r="E63" s="17"/>
      <c r="F63" s="19"/>
      <c r="G63" s="20"/>
    </row>
    <row r="64" spans="2:8" ht="15" customHeight="1" x14ac:dyDescent="0.25">
      <c r="B64" s="86" t="s">
        <v>76</v>
      </c>
      <c r="C64" s="87"/>
      <c r="D64" s="87"/>
      <c r="E64" s="87"/>
      <c r="F64" s="88"/>
      <c r="G64" s="89">
        <f>+G25+G30+G40+G57+G62</f>
        <v>4126046.73</v>
      </c>
    </row>
    <row r="65" spans="2:8" ht="15" customHeight="1" x14ac:dyDescent="0.25">
      <c r="B65" s="82" t="s">
        <v>77</v>
      </c>
      <c r="C65" s="83"/>
      <c r="D65" s="83"/>
      <c r="E65" s="83"/>
      <c r="F65" s="84"/>
      <c r="G65" s="85">
        <f>+G64*5%</f>
        <v>206302.3365</v>
      </c>
    </row>
    <row r="66" spans="2:8" ht="15" customHeight="1" x14ac:dyDescent="0.25">
      <c r="B66" s="86" t="s">
        <v>78</v>
      </c>
      <c r="C66" s="87"/>
      <c r="D66" s="87"/>
      <c r="E66" s="87"/>
      <c r="F66" s="88"/>
      <c r="G66" s="89">
        <f>SUM(G64:G65)</f>
        <v>4332349.0664999997</v>
      </c>
    </row>
    <row r="67" spans="2:8" ht="15" customHeight="1" x14ac:dyDescent="0.25">
      <c r="B67" s="82" t="s">
        <v>79</v>
      </c>
      <c r="C67" s="83"/>
      <c r="D67" s="83"/>
      <c r="E67" s="83"/>
      <c r="F67" s="84"/>
      <c r="G67" s="85">
        <f>G10</f>
        <v>5400000</v>
      </c>
    </row>
    <row r="68" spans="2:8" ht="15" customHeight="1" x14ac:dyDescent="0.25">
      <c r="B68" s="86" t="s">
        <v>80</v>
      </c>
      <c r="C68" s="87"/>
      <c r="D68" s="87"/>
      <c r="E68" s="87"/>
      <c r="F68" s="88"/>
      <c r="G68" s="89">
        <f>+G67-G66</f>
        <v>1067650.9335000003</v>
      </c>
    </row>
    <row r="69" spans="2:8" ht="15" customHeight="1" x14ac:dyDescent="0.25">
      <c r="B69" s="8" t="s">
        <v>81</v>
      </c>
      <c r="C69" s="8"/>
      <c r="D69" s="9"/>
      <c r="E69" s="9"/>
      <c r="F69" s="9"/>
      <c r="G69" s="9"/>
      <c r="H69" s="9"/>
    </row>
    <row r="70" spans="2:8" ht="15" customHeight="1" x14ac:dyDescent="0.25">
      <c r="B70" s="10" t="s">
        <v>82</v>
      </c>
      <c r="C70" s="9"/>
      <c r="D70" s="9"/>
      <c r="E70" s="9"/>
      <c r="F70" s="9"/>
      <c r="G70" s="9"/>
      <c r="H70" s="9"/>
    </row>
    <row r="71" spans="2:8" ht="15" customHeight="1" x14ac:dyDescent="0.25">
      <c r="B71" s="9" t="s">
        <v>83</v>
      </c>
      <c r="C71" s="9"/>
      <c r="D71" s="9"/>
      <c r="E71" s="9"/>
      <c r="F71" s="9"/>
      <c r="G71" s="9"/>
      <c r="H71" s="9"/>
    </row>
    <row r="72" spans="2:8" ht="15" customHeight="1" x14ac:dyDescent="0.25">
      <c r="B72" s="9" t="s">
        <v>84</v>
      </c>
      <c r="C72" s="9"/>
      <c r="D72" s="9"/>
      <c r="E72" s="9"/>
      <c r="F72" s="9"/>
      <c r="G72" s="9"/>
      <c r="H72" s="9"/>
    </row>
    <row r="73" spans="2:8" ht="15" customHeight="1" x14ac:dyDescent="0.25">
      <c r="B73" s="9" t="s">
        <v>85</v>
      </c>
      <c r="C73" s="9"/>
      <c r="D73" s="9"/>
      <c r="E73" s="9"/>
      <c r="F73" s="9"/>
      <c r="G73" s="9"/>
      <c r="H73" s="9"/>
    </row>
    <row r="74" spans="2:8" ht="15" customHeight="1" x14ac:dyDescent="0.25">
      <c r="B74" s="9" t="s">
        <v>86</v>
      </c>
      <c r="C74" s="9"/>
      <c r="D74" s="9"/>
      <c r="E74" s="9"/>
      <c r="F74" s="9"/>
      <c r="G74" s="9"/>
      <c r="H74" s="9"/>
    </row>
    <row r="75" spans="2:8" ht="15" customHeight="1" x14ac:dyDescent="0.25">
      <c r="B75" s="9" t="s">
        <v>87</v>
      </c>
    </row>
    <row r="76" spans="2:8" ht="15" customHeight="1" x14ac:dyDescent="0.25">
      <c r="B76" s="1" t="s">
        <v>88</v>
      </c>
    </row>
    <row r="77" spans="2:8" ht="15" customHeight="1" thickBot="1" x14ac:dyDescent="0.3"/>
    <row r="78" spans="2:8" ht="15" customHeight="1" thickBot="1" x14ac:dyDescent="0.3">
      <c r="B78" s="29"/>
      <c r="C78" s="63" t="s">
        <v>92</v>
      </c>
      <c r="D78" s="64"/>
      <c r="E78" s="30"/>
      <c r="F78" s="31"/>
      <c r="G78" s="31"/>
    </row>
    <row r="79" spans="2:8" ht="15" customHeight="1" x14ac:dyDescent="0.25">
      <c r="B79" s="29"/>
      <c r="C79" s="32" t="s">
        <v>74</v>
      </c>
      <c r="D79" s="33" t="s">
        <v>93</v>
      </c>
      <c r="E79" s="34" t="s">
        <v>94</v>
      </c>
      <c r="F79" s="31"/>
      <c r="G79" s="31"/>
    </row>
    <row r="80" spans="2:8" ht="15" customHeight="1" x14ac:dyDescent="0.25">
      <c r="B80" s="29"/>
      <c r="C80" s="35" t="s">
        <v>95</v>
      </c>
      <c r="D80" s="36">
        <f>+G25</f>
        <v>1026960</v>
      </c>
      <c r="E80" s="37">
        <f>(D80/D86)</f>
        <v>0.23704461118818762</v>
      </c>
      <c r="F80" s="31"/>
      <c r="G80" s="31"/>
    </row>
    <row r="81" spans="2:7" ht="15" customHeight="1" x14ac:dyDescent="0.25">
      <c r="B81" s="29"/>
      <c r="C81" s="35" t="s">
        <v>96</v>
      </c>
      <c r="D81" s="38">
        <f>+H30</f>
        <v>0</v>
      </c>
      <c r="E81" s="37">
        <v>0</v>
      </c>
      <c r="F81" s="31"/>
      <c r="G81" s="31"/>
    </row>
    <row r="82" spans="2:7" ht="15" customHeight="1" x14ac:dyDescent="0.25">
      <c r="B82" s="29"/>
      <c r="C82" s="35" t="s">
        <v>97</v>
      </c>
      <c r="D82" s="36">
        <f>+G40</f>
        <v>176944.73</v>
      </c>
      <c r="E82" s="37">
        <f>(D82/D86)</f>
        <v>4.0842676174971608E-2</v>
      </c>
      <c r="F82" s="31"/>
      <c r="G82" s="31"/>
    </row>
    <row r="83" spans="2:7" ht="15" customHeight="1" x14ac:dyDescent="0.25">
      <c r="B83" s="29"/>
      <c r="C83" s="35" t="s">
        <v>53</v>
      </c>
      <c r="D83" s="36">
        <f>+G57</f>
        <v>2922142</v>
      </c>
      <c r="E83" s="37">
        <f>(D83/D86)</f>
        <v>0.67449366501779318</v>
      </c>
      <c r="F83" s="31"/>
      <c r="G83" s="31"/>
    </row>
    <row r="84" spans="2:7" ht="15" customHeight="1" x14ac:dyDescent="0.25">
      <c r="B84" s="29"/>
      <c r="C84" s="35" t="s">
        <v>98</v>
      </c>
      <c r="D84" s="39">
        <f>+H62</f>
        <v>0</v>
      </c>
      <c r="E84" s="37">
        <f>(D84/D86)</f>
        <v>0</v>
      </c>
      <c r="F84" s="40"/>
      <c r="G84" s="40"/>
    </row>
    <row r="85" spans="2:7" ht="15" customHeight="1" x14ac:dyDescent="0.25">
      <c r="B85" s="29"/>
      <c r="C85" s="35" t="s">
        <v>99</v>
      </c>
      <c r="D85" s="39">
        <f>+G65</f>
        <v>206302.3365</v>
      </c>
      <c r="E85" s="37">
        <f>(D85/D86)</f>
        <v>4.7619047619047623E-2</v>
      </c>
      <c r="F85" s="40"/>
      <c r="G85" s="40"/>
    </row>
    <row r="86" spans="2:7" ht="15" customHeight="1" thickBot="1" x14ac:dyDescent="0.3">
      <c r="B86" s="41"/>
      <c r="C86" s="42" t="s">
        <v>100</v>
      </c>
      <c r="D86" s="43">
        <f>SUM(D80:D85)</f>
        <v>4332349.0664999997</v>
      </c>
      <c r="E86" s="44">
        <f>SUM(E80:E85)</f>
        <v>1</v>
      </c>
      <c r="F86" s="40"/>
      <c r="G86" s="40"/>
    </row>
    <row r="87" spans="2:7" ht="15" customHeight="1" x14ac:dyDescent="0.25">
      <c r="B87" s="29"/>
      <c r="C87" s="45"/>
      <c r="D87" s="46"/>
      <c r="E87" s="46"/>
      <c r="F87" s="46"/>
      <c r="G87" s="46"/>
    </row>
    <row r="88" spans="2:7" ht="15" customHeight="1" thickBot="1" x14ac:dyDescent="0.3">
      <c r="B88" s="29"/>
      <c r="C88" s="47"/>
      <c r="D88" s="46"/>
      <c r="E88" s="46"/>
      <c r="F88" s="46"/>
      <c r="G88" s="46"/>
    </row>
    <row r="89" spans="2:7" ht="15" customHeight="1" x14ac:dyDescent="0.25">
      <c r="B89" s="29"/>
      <c r="C89" s="48"/>
      <c r="D89" s="65" t="s">
        <v>101</v>
      </c>
      <c r="E89" s="66"/>
      <c r="F89" s="67"/>
      <c r="G89" s="40"/>
    </row>
    <row r="90" spans="2:7" ht="15" customHeight="1" x14ac:dyDescent="0.25">
      <c r="B90" s="29"/>
      <c r="C90" s="49" t="s">
        <v>102</v>
      </c>
      <c r="D90" s="50">
        <f>G7*0.9</f>
        <v>270</v>
      </c>
      <c r="E90" s="51">
        <f>+G7</f>
        <v>300</v>
      </c>
      <c r="F90" s="52">
        <f>G7*1.1</f>
        <v>330</v>
      </c>
      <c r="G90" s="53"/>
    </row>
    <row r="91" spans="2:7" ht="15" customHeight="1" thickBot="1" x14ac:dyDescent="0.3">
      <c r="B91" s="29"/>
      <c r="C91" s="54" t="s">
        <v>103</v>
      </c>
      <c r="D91" s="55">
        <f>+D86/D90</f>
        <v>16045.737283333332</v>
      </c>
      <c r="E91" s="55">
        <f>+D86/E90</f>
        <v>14441.163554999999</v>
      </c>
      <c r="F91" s="56">
        <f>+D86/F90</f>
        <v>13128.330504545454</v>
      </c>
      <c r="G91" s="53"/>
    </row>
    <row r="92" spans="2:7" ht="15" customHeight="1" x14ac:dyDescent="0.25">
      <c r="B92" s="29"/>
      <c r="C92" s="57" t="s">
        <v>104</v>
      </c>
      <c r="D92" s="58"/>
      <c r="E92" s="58"/>
      <c r="F92" s="58"/>
      <c r="G92" s="31"/>
    </row>
  </sheetData>
  <mergeCells count="10">
    <mergeCell ref="C78:D78"/>
    <mergeCell ref="D89:F89"/>
    <mergeCell ref="B15:G15"/>
    <mergeCell ref="E10:F10"/>
    <mergeCell ref="E13:F13"/>
    <mergeCell ref="E7:F7"/>
    <mergeCell ref="E8:F8"/>
    <mergeCell ref="E9:F9"/>
    <mergeCell ref="E11:F11"/>
    <mergeCell ref="E12:F12"/>
  </mergeCells>
  <phoneticPr fontId="10" type="noConversion"/>
  <printOptions horizontalCentered="1"/>
  <pageMargins left="0.70866141732283472" right="0.70866141732283472" top="0.74803149606299213" bottom="0.74803149606299213" header="0.31496062992125984" footer="0.31496062992125984"/>
  <pageSetup paperSize="1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dromero</dc:creator>
  <cp:lastModifiedBy>Diaz Molina Victor Leonardo</cp:lastModifiedBy>
  <cp:revision/>
  <cp:lastPrinted>2019-02-01T13:46:43Z</cp:lastPrinted>
  <dcterms:created xsi:type="dcterms:W3CDTF">2014-11-19T14:08:26Z</dcterms:created>
  <dcterms:modified xsi:type="dcterms:W3CDTF">2022-07-18T20:55:20Z</dcterms:modified>
</cp:coreProperties>
</file>