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linasa\OneDrive - INDAP\FINANCIERO 2020-2021 (1)\Fichas\2022\Valparaíso 2022\Actualizadas al 22.06.2022\Rapa Nui\"/>
    </mc:Choice>
  </mc:AlternateContent>
  <bookViews>
    <workbookView xWindow="-108" yWindow="-108" windowWidth="23256" windowHeight="12456"/>
  </bookViews>
  <sheets>
    <sheet name="Pepino dulc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25" i="1" l="1"/>
  <c r="G56" i="1"/>
  <c r="G40" i="1"/>
  <c r="G32" i="1"/>
  <c r="G33" i="1" s="1"/>
  <c r="C79" i="1" s="1"/>
  <c r="G49" i="1"/>
  <c r="G48" i="1"/>
  <c r="G46" i="1"/>
  <c r="G39" i="1"/>
  <c r="G38" i="1"/>
  <c r="G37" i="1"/>
  <c r="G27" i="1"/>
  <c r="G26" i="1"/>
  <c r="G23" i="1"/>
  <c r="G24" i="1"/>
  <c r="G22" i="1"/>
  <c r="G21" i="1"/>
  <c r="G58" i="1"/>
  <c r="G57" i="1"/>
  <c r="G51" i="1"/>
  <c r="G64" i="1"/>
  <c r="G28" i="1" l="1"/>
  <c r="C78" i="1" s="1"/>
  <c r="G59" i="1"/>
  <c r="C82" i="1" s="1"/>
  <c r="G52" i="1"/>
  <c r="C81" i="1" s="1"/>
  <c r="G41" i="1"/>
  <c r="G61" i="1" l="1"/>
  <c r="G62" i="1" s="1"/>
  <c r="G63" i="1" s="1"/>
  <c r="C80" i="1"/>
  <c r="C83" i="1" l="1"/>
  <c r="C84" i="1" s="1"/>
  <c r="G65" i="1"/>
  <c r="C89" i="1"/>
  <c r="E89" i="1"/>
  <c r="D89" i="1"/>
  <c r="D79" i="1" l="1"/>
  <c r="D81" i="1"/>
  <c r="D78" i="1"/>
  <c r="D82" i="1"/>
  <c r="D80" i="1"/>
  <c r="D83" i="1"/>
  <c r="D84" i="1" l="1"/>
</calcChain>
</file>

<file path=xl/sharedStrings.xml><?xml version="1.0" encoding="utf-8"?>
<sst xmlns="http://schemas.openxmlformats.org/spreadsheetml/2006/main" count="153" uniqueCount="111">
  <si>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</si>
  <si>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</si>
  <si>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</si>
  <si>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</si>
  <si>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</si>
  <si>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</si>
  <si>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</si>
  <si>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</si>
  <si>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</si>
  <si>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</si>
  <si>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</si>
  <si>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</si>
  <si>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</si>
  <si>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</si>
  <si>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</si>
  <si>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</si>
  <si>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</si>
  <si>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</si>
  <si>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</si>
  <si>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</si>
  <si>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</si>
  <si>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</si>
  <si>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</si>
  <si>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</si>
  <si>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</si>
  <si>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</si>
  <si>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</si>
  <si>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</si>
  <si>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</si>
  <si>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</si>
  <si>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</si>
  <si>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</si>
  <si>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</si>
  <si>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</si>
  <si>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</si>
  <si>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</si>
  <si>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</si>
  <si>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</si>
  <si>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</si>
  <si>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</si>
  <si>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</si>
  <si>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</si>
  <si>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</si>
  <si>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</si>
  <si>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</si>
  <si>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</si>
  <si>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</si>
  <si>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</si>
  <si>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</si>
  <si>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</si>
  <si>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</si>
  <si>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</si>
  <si>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</si>
  <si>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Sept-Dic</t>
  </si>
  <si>
    <t>Combustible para traslado de productos a lugar de venta</t>
  </si>
  <si>
    <t>Costo unitario ($/Kg) (*)</t>
  </si>
  <si>
    <t>ESCENARIOS COSTO UNITARIO  ($/Kg)</t>
  </si>
  <si>
    <t>6. El  costo de la mano de obra NO incluye impuestos e  imposiciones</t>
  </si>
  <si>
    <t>Dic-Ene</t>
  </si>
  <si>
    <t>Aplicación de fertilizantes</t>
  </si>
  <si>
    <t>Jabón Potásico (5L)</t>
  </si>
  <si>
    <t>Combustible para bomba de agua</t>
  </si>
  <si>
    <t>Litros</t>
  </si>
  <si>
    <t>MERCADO INTERNO</t>
  </si>
  <si>
    <t>Octubre</t>
  </si>
  <si>
    <t>Control manual de malezas</t>
  </si>
  <si>
    <t>Oct-Ene</t>
  </si>
  <si>
    <t xml:space="preserve">Riego </t>
  </si>
  <si>
    <t>Acarreo de insumos e implementos de cosecha</t>
  </si>
  <si>
    <t xml:space="preserve">Cosecha </t>
  </si>
  <si>
    <t>Aradura</t>
  </si>
  <si>
    <t>Rastraje</t>
  </si>
  <si>
    <t xml:space="preserve">Melgadura </t>
  </si>
  <si>
    <t xml:space="preserve">PLANTAS </t>
  </si>
  <si>
    <t>Esquejes</t>
  </si>
  <si>
    <t xml:space="preserve">Octubre  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</si>
  <si>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</si>
  <si>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</si>
  <si>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PRECIO ESPERADO ($/Kg)</t>
  </si>
  <si>
    <t>PEPINO DULCE</t>
  </si>
  <si>
    <t>BAJO</t>
  </si>
  <si>
    <t>VALPARAÍSO</t>
  </si>
  <si>
    <t>Agosto</t>
  </si>
  <si>
    <t>Septiembre</t>
  </si>
  <si>
    <t>MOSCA BLANCA</t>
  </si>
  <si>
    <t>Septiembre-Diciembre</t>
  </si>
  <si>
    <t>Septiembre-Noviembre</t>
  </si>
  <si>
    <t>Noviembre</t>
  </si>
  <si>
    <t>Diciembre-Enero</t>
  </si>
  <si>
    <t>DICIEMBRE-ENERO</t>
  </si>
  <si>
    <t>Labores culturales</t>
  </si>
  <si>
    <t>Acarreo de insumos y cosecha</t>
  </si>
  <si>
    <t>Rollo</t>
  </si>
  <si>
    <t>Siembra</t>
  </si>
  <si>
    <t>FITOSANITARIOS</t>
  </si>
  <si>
    <t>Octubre - Diciembre</t>
  </si>
  <si>
    <t>Aplicación de fitosanitarios</t>
  </si>
  <si>
    <t>Rollo plansa 550 mt con gotero integrado</t>
  </si>
  <si>
    <t>RENDIMIENTO (Kg/2000m2)</t>
  </si>
  <si>
    <t>Unidad (Horas Máquina)</t>
  </si>
  <si>
    <t>HM</t>
  </si>
  <si>
    <t>$/2000m2</t>
  </si>
  <si>
    <t>COSTO TOTAL/2000m2</t>
  </si>
  <si>
    <t>Rendimiento (Kg/2000m2)</t>
  </si>
  <si>
    <t>RAPA NUI</t>
  </si>
  <si>
    <t>Bocashi</t>
  </si>
  <si>
    <t>5 kg</t>
  </si>
  <si>
    <t>Biofertilizante</t>
  </si>
  <si>
    <t>5 lt</t>
  </si>
  <si>
    <t>COSTOS DIRECTOS DE PRODUCCIÓN POR 2.000 m2 (INCLUYE IVA)</t>
  </si>
  <si>
    <t>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</si>
</sst>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164" formatCode="&quot; &quot;* #,##0&quot; &quot;;&quot; &quot;* &quot;-&quot;#,##0&quot; &quot;;&quot; &quot;* &quot;- &quot;"/>
    <numFmt numFmtId="165" formatCode="&quot;$&quot;#,##0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11"/>
      <color indexed="8"/>
      <name val="Calibri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 applyNumberFormat="0" applyFill="0" applyBorder="0" applyProtection="0"/>
    <xf numFmtId="44" fontId="4" fillId="0" borderId="0" applyFont="0" applyFill="0" applyBorder="0" applyAlignment="0" applyProtection="0"/>
    <xf numFmtId="41" fontId="13" fillId="0" borderId="0" applyFont="0" applyFill="0" applyBorder="0" applyAlignment="0" applyProtection="0"/>
    <xf numFmtId="42" fontId="18" fillId="0" borderId="0" applyFont="0" applyFill="0" applyBorder="0" applyAlignment="0" applyProtection="0"/>
  </cellStyleXfs>
  <cellXfs count="16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6" xfId="0" applyFont="1" applyFill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2" borderId="16" xfId="0" applyFont="1" applyFill="1" applyBorder="1" applyAlignment="1"/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49" fontId="1" fillId="2" borderId="53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49" fontId="6" fillId="0" borderId="57" xfId="0" applyNumberFormat="1" applyFont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 wrapText="1"/>
    </xf>
    <xf numFmtId="14" fontId="1" fillId="2" borderId="5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3" fillId="5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49" fontId="3" fillId="5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58" xfId="0" applyNumberFormat="1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10" borderId="53" xfId="0" applyFont="1" applyFill="1" applyBorder="1" applyAlignment="1">
      <alignment horizontal="center" vertical="center"/>
    </xf>
    <xf numFmtId="49" fontId="2" fillId="3" borderId="59" xfId="0" applyNumberFormat="1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9" fillId="0" borderId="52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49" fontId="3" fillId="5" borderId="22" xfId="0" applyNumberFormat="1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49" fontId="3" fillId="3" borderId="25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49" fontId="3" fillId="5" borderId="25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9" fontId="3" fillId="5" borderId="27" xfId="0" applyNumberFormat="1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9" borderId="39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49" fontId="10" fillId="8" borderId="30" xfId="0" applyNumberFormat="1" applyFont="1" applyFill="1" applyBorder="1" applyAlignment="1">
      <alignment horizontal="center" vertical="center"/>
    </xf>
    <xf numFmtId="49" fontId="10" fillId="8" borderId="19" xfId="0" applyNumberFormat="1" applyFont="1" applyFill="1" applyBorder="1" applyAlignment="1">
      <alignment horizontal="center" vertical="center"/>
    </xf>
    <xf numFmtId="49" fontId="1" fillId="8" borderId="31" xfId="0" applyNumberFormat="1" applyFont="1" applyFill="1" applyBorder="1" applyAlignment="1">
      <alignment horizontal="center" vertical="center"/>
    </xf>
    <xf numFmtId="49" fontId="10" fillId="2" borderId="32" xfId="0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9" fontId="1" fillId="2" borderId="33" xfId="0" applyNumberFormat="1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49" fontId="10" fillId="8" borderId="34" xfId="0" applyNumberFormat="1" applyFont="1" applyFill="1" applyBorder="1" applyAlignment="1">
      <alignment horizontal="center" vertical="center"/>
    </xf>
    <xf numFmtId="164" fontId="10" fillId="8" borderId="35" xfId="0" applyNumberFormat="1" applyFont="1" applyFill="1" applyBorder="1" applyAlignment="1">
      <alignment horizontal="center" vertical="center"/>
    </xf>
    <xf numFmtId="9" fontId="10" fillId="8" borderId="36" xfId="0" applyNumberFormat="1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49" fontId="12" fillId="9" borderId="18" xfId="0" applyNumberFormat="1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/>
    </xf>
    <xf numFmtId="49" fontId="10" fillId="8" borderId="49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10" fillId="2" borderId="40" xfId="0" applyNumberFormat="1" applyFont="1" applyFill="1" applyBorder="1" applyAlignment="1">
      <alignment horizontal="left" vertical="center"/>
    </xf>
    <xf numFmtId="49" fontId="1" fillId="2" borderId="43" xfId="0" applyNumberFormat="1" applyFont="1" applyFill="1" applyBorder="1" applyAlignment="1">
      <alignment horizontal="left" vertical="center"/>
    </xf>
    <xf numFmtId="49" fontId="1" fillId="2" borderId="45" xfId="0" applyNumberFormat="1" applyFont="1" applyFill="1" applyBorder="1" applyAlignment="1">
      <alignment horizontal="left" vertical="center"/>
    </xf>
    <xf numFmtId="49" fontId="1" fillId="2" borderId="18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1" fillId="2" borderId="54" xfId="0" applyNumberFormat="1" applyFont="1" applyFill="1" applyBorder="1" applyAlignment="1">
      <alignment horizontal="center" vertical="center"/>
    </xf>
    <xf numFmtId="165" fontId="6" fillId="0" borderId="57" xfId="0" applyNumberFormat="1" applyFont="1" applyBorder="1" applyAlignment="1">
      <alignment horizontal="center" vertical="center"/>
    </xf>
    <xf numFmtId="165" fontId="6" fillId="0" borderId="57" xfId="1" applyNumberFormat="1" applyFont="1" applyBorder="1" applyAlignment="1">
      <alignment horizontal="center" vertical="center"/>
    </xf>
    <xf numFmtId="165" fontId="6" fillId="0" borderId="57" xfId="0" applyNumberFormat="1" applyFont="1" applyBorder="1" applyAlignment="1">
      <alignment horizontal="center" vertical="center" wrapText="1"/>
    </xf>
    <xf numFmtId="165" fontId="1" fillId="2" borderId="55" xfId="0" applyNumberFormat="1" applyFont="1" applyFill="1" applyBorder="1" applyAlignment="1">
      <alignment horizontal="center" vertical="center"/>
    </xf>
    <xf numFmtId="165" fontId="1" fillId="2" borderId="55" xfId="0" applyNumberFormat="1" applyFont="1" applyFill="1" applyBorder="1" applyAlignment="1">
      <alignment horizontal="center" vertical="center" wrapText="1"/>
    </xf>
    <xf numFmtId="165" fontId="1" fillId="2" borderId="8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 wrapText="1"/>
    </xf>
    <xf numFmtId="165" fontId="3" fillId="2" borderId="18" xfId="0" applyNumberFormat="1" applyFont="1" applyFill="1" applyBorder="1" applyAlignment="1">
      <alignment horizontal="center" vertical="center"/>
    </xf>
    <xf numFmtId="165" fontId="1" fillId="2" borderId="42" xfId="0" applyNumberFormat="1" applyFont="1" applyFill="1" applyBorder="1" applyAlignment="1">
      <alignment horizontal="center" vertical="center"/>
    </xf>
    <xf numFmtId="165" fontId="1" fillId="2" borderId="44" xfId="0" applyNumberFormat="1" applyFont="1" applyFill="1" applyBorder="1" applyAlignment="1">
      <alignment horizontal="center" vertical="center"/>
    </xf>
    <xf numFmtId="165" fontId="1" fillId="2" borderId="47" xfId="0" applyNumberFormat="1" applyFont="1" applyFill="1" applyBorder="1" applyAlignment="1">
      <alignment horizontal="center" vertical="center"/>
    </xf>
    <xf numFmtId="165" fontId="1" fillId="2" borderId="18" xfId="0" applyNumberFormat="1" applyFont="1" applyFill="1" applyBorder="1" applyAlignment="1">
      <alignment horizontal="center" vertical="center"/>
    </xf>
    <xf numFmtId="165" fontId="1" fillId="7" borderId="18" xfId="0" applyNumberFormat="1" applyFont="1" applyFill="1" applyBorder="1" applyAlignment="1">
      <alignment horizontal="center" vertical="center"/>
    </xf>
    <xf numFmtId="165" fontId="3" fillId="7" borderId="18" xfId="0" applyNumberFormat="1" applyFont="1" applyFill="1" applyBorder="1" applyAlignment="1">
      <alignment horizontal="center" vertical="center"/>
    </xf>
    <xf numFmtId="165" fontId="3" fillId="7" borderId="17" xfId="0" applyNumberFormat="1" applyFont="1" applyFill="1" applyBorder="1" applyAlignment="1">
      <alignment horizontal="center" vertical="center"/>
    </xf>
    <xf numFmtId="165" fontId="10" fillId="7" borderId="18" xfId="0" applyNumberFormat="1" applyFont="1" applyFill="1" applyBorder="1" applyAlignment="1">
      <alignment horizontal="center" vertical="center"/>
    </xf>
    <xf numFmtId="165" fontId="10" fillId="2" borderId="18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165" fontId="10" fillId="2" borderId="5" xfId="0" applyNumberFormat="1" applyFont="1" applyFill="1" applyBorder="1" applyAlignment="1">
      <alignment horizontal="center" vertical="center"/>
    </xf>
    <xf numFmtId="164" fontId="10" fillId="0" borderId="35" xfId="0" applyNumberFormat="1" applyFont="1" applyFill="1" applyBorder="1" applyAlignment="1">
      <alignment horizontal="center" vertical="center"/>
    </xf>
    <xf numFmtId="164" fontId="10" fillId="0" borderId="36" xfId="0" applyNumberFormat="1" applyFont="1" applyFill="1" applyBorder="1" applyAlignment="1">
      <alignment horizontal="center" vertical="center"/>
    </xf>
    <xf numFmtId="0" fontId="6" fillId="11" borderId="57" xfId="0" applyFont="1" applyFill="1" applyBorder="1" applyAlignment="1">
      <alignment horizontal="center" vertical="center"/>
    </xf>
    <xf numFmtId="49" fontId="14" fillId="3" borderId="53" xfId="0" applyNumberFormat="1" applyFont="1" applyFill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/>
    </xf>
    <xf numFmtId="0" fontId="16" fillId="2" borderId="56" xfId="0" applyFont="1" applyFill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41" fontId="10" fillId="0" borderId="50" xfId="2" applyFont="1" applyFill="1" applyBorder="1" applyAlignment="1">
      <alignment horizontal="center" vertical="center"/>
    </xf>
    <xf numFmtId="41" fontId="10" fillId="0" borderId="51" xfId="2" applyFont="1" applyFill="1" applyBorder="1" applyAlignment="1">
      <alignment horizontal="center" vertical="center"/>
    </xf>
    <xf numFmtId="42" fontId="6" fillId="0" borderId="53" xfId="3" applyFont="1" applyBorder="1" applyAlignment="1">
      <alignment horizontal="center" vertical="center"/>
    </xf>
    <xf numFmtId="42" fontId="2" fillId="3" borderId="5" xfId="3" applyFont="1" applyFill="1" applyBorder="1" applyAlignment="1">
      <alignment horizontal="center" vertical="center"/>
    </xf>
    <xf numFmtId="42" fontId="1" fillId="2" borderId="8" xfId="3" applyFont="1" applyFill="1" applyBorder="1" applyAlignment="1">
      <alignment horizontal="center" vertical="center"/>
    </xf>
    <xf numFmtId="42" fontId="1" fillId="2" borderId="2" xfId="3" applyFont="1" applyFill="1" applyBorder="1" applyAlignment="1">
      <alignment horizontal="center" vertical="center"/>
    </xf>
    <xf numFmtId="42" fontId="3" fillId="3" borderId="11" xfId="3" applyFont="1" applyFill="1" applyBorder="1" applyAlignment="1">
      <alignment horizontal="center" vertical="center" wrapText="1"/>
    </xf>
    <xf numFmtId="42" fontId="3" fillId="3" borderId="11" xfId="3" applyFont="1" applyFill="1" applyBorder="1" applyAlignment="1">
      <alignment horizontal="center" vertical="center"/>
    </xf>
    <xf numFmtId="42" fontId="1" fillId="2" borderId="11" xfId="3" applyFont="1" applyFill="1" applyBorder="1" applyAlignment="1">
      <alignment horizontal="center" vertical="center"/>
    </xf>
    <xf numFmtId="42" fontId="2" fillId="3" borderId="11" xfId="3" applyFont="1" applyFill="1" applyBorder="1" applyAlignment="1">
      <alignment horizontal="center" vertical="center"/>
    </xf>
    <xf numFmtId="42" fontId="1" fillId="2" borderId="14" xfId="3" applyFont="1" applyFill="1" applyBorder="1" applyAlignment="1">
      <alignment horizontal="center" vertical="center"/>
    </xf>
    <xf numFmtId="42" fontId="3" fillId="3" borderId="9" xfId="3" applyFont="1" applyFill="1" applyBorder="1" applyAlignment="1">
      <alignment horizontal="center" vertical="center" wrapText="1"/>
    </xf>
    <xf numFmtId="42" fontId="3" fillId="3" borderId="9" xfId="3" applyFont="1" applyFill="1" applyBorder="1" applyAlignment="1">
      <alignment horizontal="center" vertical="center"/>
    </xf>
    <xf numFmtId="42" fontId="6" fillId="0" borderId="62" xfId="3" applyFont="1" applyBorder="1" applyAlignment="1">
      <alignment horizontal="center" vertical="center"/>
    </xf>
    <xf numFmtId="42" fontId="2" fillId="3" borderId="59" xfId="3" applyFont="1" applyFill="1" applyBorder="1" applyAlignment="1">
      <alignment horizontal="center" vertical="center"/>
    </xf>
    <xf numFmtId="42" fontId="3" fillId="3" borderId="58" xfId="3" applyFont="1" applyFill="1" applyBorder="1" applyAlignment="1">
      <alignment horizontal="center" vertical="center" wrapText="1"/>
    </xf>
    <xf numFmtId="42" fontId="6" fillId="0" borderId="53" xfId="3" applyFont="1" applyFill="1" applyBorder="1" applyAlignment="1">
      <alignment horizontal="center" vertical="center" wrapText="1"/>
    </xf>
    <xf numFmtId="42" fontId="9" fillId="10" borderId="53" xfId="3" applyFont="1" applyFill="1" applyBorder="1" applyAlignment="1" applyProtection="1">
      <alignment horizontal="center" vertical="center"/>
    </xf>
    <xf numFmtId="42" fontId="9" fillId="10" borderId="53" xfId="3" applyFont="1" applyFill="1" applyBorder="1" applyAlignment="1" applyProtection="1">
      <alignment horizontal="center" vertical="center" wrapText="1"/>
    </xf>
    <xf numFmtId="42" fontId="9" fillId="0" borderId="52" xfId="3" applyFont="1" applyBorder="1" applyAlignment="1" applyProtection="1">
      <alignment horizontal="center" vertical="center"/>
    </xf>
    <xf numFmtId="42" fontId="2" fillId="3" borderId="15" xfId="3" applyFont="1" applyFill="1" applyBorder="1" applyAlignment="1">
      <alignment horizontal="center" vertical="center"/>
    </xf>
    <xf numFmtId="42" fontId="1" fillId="2" borderId="21" xfId="3" applyFont="1" applyFill="1" applyBorder="1" applyAlignment="1">
      <alignment horizontal="center" vertical="center"/>
    </xf>
    <xf numFmtId="42" fontId="3" fillId="5" borderId="23" xfId="3" applyFont="1" applyFill="1" applyBorder="1" applyAlignment="1">
      <alignment horizontal="center" vertical="center"/>
    </xf>
    <xf numFmtId="42" fontId="3" fillId="5" borderId="24" xfId="3" applyFont="1" applyFill="1" applyBorder="1" applyAlignment="1">
      <alignment horizontal="center" vertical="center"/>
    </xf>
    <xf numFmtId="42" fontId="3" fillId="3" borderId="26" xfId="3" applyFont="1" applyFill="1" applyBorder="1" applyAlignment="1">
      <alignment horizontal="center" vertical="center"/>
    </xf>
    <xf numFmtId="42" fontId="3" fillId="5" borderId="11" xfId="3" applyFont="1" applyFill="1" applyBorder="1" applyAlignment="1">
      <alignment horizontal="center" vertical="center"/>
    </xf>
    <xf numFmtId="42" fontId="3" fillId="5" borderId="26" xfId="3" applyFont="1" applyFill="1" applyBorder="1" applyAlignment="1">
      <alignment horizontal="center" vertical="center"/>
    </xf>
    <xf numFmtId="42" fontId="3" fillId="5" borderId="28" xfId="3" applyFont="1" applyFill="1" applyBorder="1" applyAlignment="1">
      <alignment horizontal="center" vertical="center"/>
    </xf>
    <xf numFmtId="42" fontId="3" fillId="6" borderId="29" xfId="3" applyFont="1" applyFill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49" fontId="12" fillId="9" borderId="37" xfId="0" applyNumberFormat="1" applyFont="1" applyFill="1" applyBorder="1" applyAlignment="1">
      <alignment horizontal="center" vertical="center"/>
    </xf>
    <xf numFmtId="0" fontId="10" fillId="9" borderId="38" xfId="0" applyFont="1" applyFill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49" fontId="17" fillId="3" borderId="53" xfId="0" applyNumberFormat="1" applyFont="1" applyFill="1" applyBorder="1" applyAlignment="1">
      <alignment horizontal="center" vertical="center" wrapText="1"/>
    </xf>
    <xf numFmtId="0" fontId="17" fillId="4" borderId="53" xfId="0" applyFont="1" applyFill="1" applyBorder="1" applyAlignment="1">
      <alignment horizontal="center" vertical="center" wrapText="1"/>
    </xf>
    <xf numFmtId="49" fontId="1" fillId="2" borderId="53" xfId="0" applyNumberFormat="1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" fillId="2" borderId="60" xfId="0" applyNumberFormat="1" applyFont="1" applyFill="1" applyBorder="1" applyAlignment="1">
      <alignment horizontal="center" vertical="center"/>
    </xf>
    <xf numFmtId="49" fontId="1" fillId="2" borderId="61" xfId="0" applyNumberFormat="1" applyFont="1" applyFill="1" applyBorder="1" applyAlignment="1">
      <alignment horizontal="center" vertical="center"/>
    </xf>
  </cellXfs>
  <cellStyles count="4">
    <cellStyle name="Millares [0]" xfId="2" builtinId="6"/>
    <cellStyle name="Moneda" xfId="1" builtinId="4"/>
    <cellStyle name="Moneda [0]" xfId="3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511175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120" zoomScaleNormal="120" workbookViewId="0">
      <selection activeCell="C16" sqref="C16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21.6640625" style="84" customWidth="1"/>
    <col min="3" max="3" width="19.33203125" style="84" customWidth="1"/>
    <col min="4" max="4" width="9.44140625" style="84" customWidth="1"/>
    <col min="5" max="5" width="14.44140625" style="84" customWidth="1"/>
    <col min="6" max="6" width="11" style="109" customWidth="1"/>
    <col min="7" max="7" width="12.33203125" style="109" customWidth="1"/>
    <col min="8" max="255" width="10.88671875" style="1" customWidth="1"/>
  </cols>
  <sheetData>
    <row r="1" spans="1:7" ht="15" customHeight="1" x14ac:dyDescent="0.3">
      <c r="A1" s="2"/>
      <c r="B1" s="14"/>
      <c r="C1" s="14"/>
      <c r="D1" s="14"/>
      <c r="E1" s="14"/>
      <c r="F1" s="89"/>
      <c r="G1" s="89"/>
    </row>
    <row r="2" spans="1:7" ht="15" customHeight="1" x14ac:dyDescent="0.3">
      <c r="A2" s="2"/>
      <c r="B2" s="14"/>
      <c r="C2" s="14"/>
      <c r="D2" s="14"/>
      <c r="E2" s="14"/>
      <c r="F2" s="89"/>
      <c r="G2" s="89"/>
    </row>
    <row r="3" spans="1:7" ht="15" customHeight="1" x14ac:dyDescent="0.3">
      <c r="A3" s="2"/>
      <c r="B3" s="14"/>
      <c r="C3" s="14"/>
      <c r="D3" s="14"/>
      <c r="E3" s="14"/>
      <c r="F3" s="89"/>
      <c r="G3" s="89"/>
    </row>
    <row r="4" spans="1:7" ht="15" customHeight="1" x14ac:dyDescent="0.3">
      <c r="A4" s="2"/>
      <c r="B4" s="14"/>
      <c r="C4" s="14"/>
      <c r="D4" s="14"/>
      <c r="E4" s="14"/>
      <c r="F4" s="89"/>
      <c r="G4" s="89"/>
    </row>
    <row r="5" spans="1:7" ht="15" customHeight="1" x14ac:dyDescent="0.3">
      <c r="A5" s="2"/>
      <c r="B5" s="14"/>
      <c r="C5" s="14"/>
      <c r="D5" s="14"/>
      <c r="E5" s="14"/>
      <c r="F5" s="89"/>
      <c r="G5" s="89"/>
    </row>
    <row r="6" spans="1:7" ht="15" customHeight="1" x14ac:dyDescent="0.3">
      <c r="A6" s="2"/>
      <c r="B6" s="14"/>
      <c r="C6" s="14"/>
      <c r="D6" s="14"/>
      <c r="E6" s="14"/>
      <c r="F6" s="89"/>
      <c r="G6" s="89"/>
    </row>
    <row r="7" spans="1:7" ht="15" customHeight="1" x14ac:dyDescent="0.3">
      <c r="A7" s="2"/>
      <c r="B7" s="14"/>
      <c r="C7" s="14"/>
      <c r="D7" s="14"/>
      <c r="E7" s="14"/>
      <c r="F7" s="89"/>
      <c r="G7" s="89"/>
    </row>
    <row r="8" spans="1:7" ht="15" customHeight="1" x14ac:dyDescent="0.3">
      <c r="A8" s="2"/>
      <c r="B8" s="15"/>
      <c r="C8" s="15"/>
      <c r="D8" s="14"/>
      <c r="E8" s="15"/>
      <c r="F8" s="90"/>
      <c r="G8" s="90"/>
    </row>
    <row r="9" spans="1:7" ht="12" customHeight="1" x14ac:dyDescent="0.3">
      <c r="A9" s="8"/>
      <c r="B9" s="115" t="s">
        <v>0</v>
      </c>
      <c r="C9" s="116" t="s">
        <v>79</v>
      </c>
      <c r="D9" s="117"/>
      <c r="E9" s="153" t="s">
        <v>98</v>
      </c>
      <c r="F9" s="154"/>
      <c r="G9" s="118">
        <v>2800</v>
      </c>
    </row>
    <row r="10" spans="1:7" ht="14.4" x14ac:dyDescent="0.3">
      <c r="A10" s="8"/>
      <c r="B10" s="10" t="s">
        <v>1</v>
      </c>
      <c r="C10" s="114"/>
      <c r="D10" s="17"/>
      <c r="E10" s="151" t="s">
        <v>2</v>
      </c>
      <c r="F10" s="152"/>
      <c r="G10" s="91" t="s">
        <v>89</v>
      </c>
    </row>
    <row r="11" spans="1:7" ht="14.4" x14ac:dyDescent="0.3">
      <c r="A11" s="8"/>
      <c r="B11" s="10" t="s">
        <v>3</v>
      </c>
      <c r="C11" s="16" t="s">
        <v>80</v>
      </c>
      <c r="D11" s="17"/>
      <c r="E11" s="151" t="s">
        <v>78</v>
      </c>
      <c r="F11" s="152"/>
      <c r="G11" s="92">
        <v>2000</v>
      </c>
    </row>
    <row r="12" spans="1:7" ht="14.4" x14ac:dyDescent="0.3">
      <c r="A12" s="8"/>
      <c r="B12" s="10" t="s">
        <v>4</v>
      </c>
      <c r="C12" s="16" t="s">
        <v>81</v>
      </c>
      <c r="D12" s="17"/>
      <c r="E12" s="159" t="s">
        <v>5</v>
      </c>
      <c r="F12" s="160"/>
      <c r="G12" s="92">
        <f>G11*G9</f>
        <v>5600000</v>
      </c>
    </row>
    <row r="13" spans="1:7" ht="20.399999999999999" x14ac:dyDescent="0.3">
      <c r="A13" s="8"/>
      <c r="B13" s="10" t="s">
        <v>6</v>
      </c>
      <c r="C13" s="16" t="s">
        <v>104</v>
      </c>
      <c r="D13" s="17"/>
      <c r="E13" s="151" t="s">
        <v>7</v>
      </c>
      <c r="F13" s="152"/>
      <c r="G13" s="93" t="s">
        <v>63</v>
      </c>
    </row>
    <row r="14" spans="1:7" ht="14.4" x14ac:dyDescent="0.3">
      <c r="A14" s="8"/>
      <c r="B14" s="10" t="s">
        <v>8</v>
      </c>
      <c r="C14" s="16" t="s">
        <v>104</v>
      </c>
      <c r="D14" s="17"/>
      <c r="E14" s="151" t="s">
        <v>9</v>
      </c>
      <c r="F14" s="152"/>
      <c r="G14" s="91" t="s">
        <v>89</v>
      </c>
    </row>
    <row r="15" spans="1:7" ht="14.4" x14ac:dyDescent="0.3">
      <c r="A15" s="8"/>
      <c r="B15" s="10" t="s">
        <v>10</v>
      </c>
      <c r="C15" s="18" t="s">
        <v>110</v>
      </c>
      <c r="D15" s="17"/>
      <c r="E15" s="155" t="s">
        <v>11</v>
      </c>
      <c r="F15" s="156"/>
      <c r="G15" s="93" t="s">
        <v>84</v>
      </c>
    </row>
    <row r="16" spans="1:7" ht="12" customHeight="1" x14ac:dyDescent="0.3">
      <c r="A16" s="2"/>
      <c r="B16" s="19"/>
      <c r="C16" s="20"/>
      <c r="D16" s="21"/>
      <c r="E16" s="22"/>
      <c r="F16" s="94"/>
      <c r="G16" s="95"/>
    </row>
    <row r="17" spans="1:7" ht="12" customHeight="1" x14ac:dyDescent="0.3">
      <c r="A17" s="4"/>
      <c r="B17" s="157" t="s">
        <v>109</v>
      </c>
      <c r="C17" s="158"/>
      <c r="D17" s="158"/>
      <c r="E17" s="158"/>
      <c r="F17" s="158"/>
      <c r="G17" s="158"/>
    </row>
    <row r="18" spans="1:7" ht="12" customHeight="1" x14ac:dyDescent="0.3">
      <c r="A18" s="2"/>
      <c r="B18" s="23"/>
      <c r="C18" s="24"/>
      <c r="D18" s="24"/>
      <c r="E18" s="24"/>
      <c r="F18" s="96"/>
      <c r="G18" s="96"/>
    </row>
    <row r="19" spans="1:7" ht="12" customHeight="1" x14ac:dyDescent="0.3">
      <c r="A19" s="3"/>
      <c r="B19" s="25" t="s">
        <v>12</v>
      </c>
      <c r="C19" s="26"/>
      <c r="D19" s="21"/>
      <c r="E19" s="21"/>
      <c r="F19" s="97"/>
      <c r="G19" s="97"/>
    </row>
    <row r="20" spans="1:7" ht="24" customHeight="1" x14ac:dyDescent="0.3">
      <c r="A20" s="4"/>
      <c r="B20" s="27" t="s">
        <v>13</v>
      </c>
      <c r="C20" s="27" t="s">
        <v>14</v>
      </c>
      <c r="D20" s="27" t="s">
        <v>15</v>
      </c>
      <c r="E20" s="27" t="s">
        <v>16</v>
      </c>
      <c r="F20" s="98" t="s">
        <v>17</v>
      </c>
      <c r="G20" s="98" t="s">
        <v>18</v>
      </c>
    </row>
    <row r="21" spans="1:7" ht="14.4" x14ac:dyDescent="0.3">
      <c r="A21" s="4"/>
      <c r="B21" s="28" t="s">
        <v>93</v>
      </c>
      <c r="C21" s="28" t="s">
        <v>19</v>
      </c>
      <c r="D21" s="28">
        <v>1.6</v>
      </c>
      <c r="E21" s="28" t="s">
        <v>83</v>
      </c>
      <c r="F21" s="121">
        <v>50000</v>
      </c>
      <c r="G21" s="121">
        <f t="shared" ref="G21:G27" si="0">F21*D21</f>
        <v>80000</v>
      </c>
    </row>
    <row r="22" spans="1:7" ht="14.4" x14ac:dyDescent="0.3">
      <c r="A22" s="4"/>
      <c r="B22" s="28" t="s">
        <v>65</v>
      </c>
      <c r="C22" s="28" t="s">
        <v>19</v>
      </c>
      <c r="D22" s="28">
        <v>2.8</v>
      </c>
      <c r="E22" s="28" t="s">
        <v>85</v>
      </c>
      <c r="F22" s="121">
        <v>50000</v>
      </c>
      <c r="G22" s="121">
        <f t="shared" si="0"/>
        <v>140000</v>
      </c>
    </row>
    <row r="23" spans="1:7" ht="14.4" x14ac:dyDescent="0.3">
      <c r="A23" s="4"/>
      <c r="B23" s="28" t="s">
        <v>67</v>
      </c>
      <c r="C23" s="28" t="s">
        <v>19</v>
      </c>
      <c r="D23" s="28">
        <v>2.4</v>
      </c>
      <c r="E23" s="28" t="s">
        <v>85</v>
      </c>
      <c r="F23" s="121">
        <v>50000</v>
      </c>
      <c r="G23" s="121">
        <f>F23*D23</f>
        <v>120000</v>
      </c>
    </row>
    <row r="24" spans="1:7" ht="14.4" x14ac:dyDescent="0.3">
      <c r="A24" s="4"/>
      <c r="B24" s="29" t="s">
        <v>59</v>
      </c>
      <c r="C24" s="28" t="s">
        <v>19</v>
      </c>
      <c r="D24" s="28">
        <v>1.6</v>
      </c>
      <c r="E24" s="28" t="s">
        <v>86</v>
      </c>
      <c r="F24" s="121">
        <v>50000</v>
      </c>
      <c r="G24" s="121">
        <f t="shared" si="0"/>
        <v>80000</v>
      </c>
    </row>
    <row r="25" spans="1:7" ht="14.4" x14ac:dyDescent="0.3">
      <c r="A25" s="4"/>
      <c r="B25" s="29" t="s">
        <v>96</v>
      </c>
      <c r="C25" s="28" t="s">
        <v>19</v>
      </c>
      <c r="D25" s="28">
        <v>0.6</v>
      </c>
      <c r="E25" s="28" t="s">
        <v>86</v>
      </c>
      <c r="F25" s="121">
        <v>50000</v>
      </c>
      <c r="G25" s="121">
        <f t="shared" ref="G25" si="1">F25*D25</f>
        <v>30000</v>
      </c>
    </row>
    <row r="26" spans="1:7" ht="20.399999999999999" x14ac:dyDescent="0.3">
      <c r="A26" s="4"/>
      <c r="B26" s="29" t="s">
        <v>68</v>
      </c>
      <c r="C26" s="28" t="s">
        <v>19</v>
      </c>
      <c r="D26" s="28">
        <v>0.4</v>
      </c>
      <c r="E26" s="28" t="s">
        <v>87</v>
      </c>
      <c r="F26" s="121">
        <v>50000</v>
      </c>
      <c r="G26" s="121">
        <f t="shared" si="0"/>
        <v>20000</v>
      </c>
    </row>
    <row r="27" spans="1:7" ht="14.4" x14ac:dyDescent="0.3">
      <c r="A27" s="4"/>
      <c r="B27" s="28" t="s">
        <v>69</v>
      </c>
      <c r="C27" s="28" t="s">
        <v>19</v>
      </c>
      <c r="D27" s="28">
        <v>4</v>
      </c>
      <c r="E27" s="28" t="s">
        <v>88</v>
      </c>
      <c r="F27" s="121">
        <v>50000</v>
      </c>
      <c r="G27" s="121">
        <f t="shared" si="0"/>
        <v>200000</v>
      </c>
    </row>
    <row r="28" spans="1:7" ht="12.75" customHeight="1" x14ac:dyDescent="0.3">
      <c r="A28" s="4"/>
      <c r="B28" s="11" t="s">
        <v>20</v>
      </c>
      <c r="C28" s="5"/>
      <c r="D28" s="5"/>
      <c r="E28" s="5"/>
      <c r="F28" s="122"/>
      <c r="G28" s="122">
        <f>SUM(G21:G27)</f>
        <v>670000</v>
      </c>
    </row>
    <row r="29" spans="1:7" ht="12" customHeight="1" x14ac:dyDescent="0.3">
      <c r="A29" s="2"/>
      <c r="B29" s="23"/>
      <c r="C29" s="24"/>
      <c r="D29" s="24"/>
      <c r="E29" s="24"/>
      <c r="F29" s="123"/>
      <c r="G29" s="123"/>
    </row>
    <row r="30" spans="1:7" ht="12" customHeight="1" x14ac:dyDescent="0.3">
      <c r="A30" s="3"/>
      <c r="B30" s="30" t="s">
        <v>21</v>
      </c>
      <c r="C30" s="31"/>
      <c r="D30" s="32"/>
      <c r="E30" s="32"/>
      <c r="F30" s="124"/>
      <c r="G30" s="124"/>
    </row>
    <row r="31" spans="1:7" ht="24" customHeight="1" x14ac:dyDescent="0.3">
      <c r="A31" s="3"/>
      <c r="B31" s="33" t="s">
        <v>13</v>
      </c>
      <c r="C31" s="34" t="s">
        <v>14</v>
      </c>
      <c r="D31" s="34" t="s">
        <v>15</v>
      </c>
      <c r="E31" s="33" t="s">
        <v>16</v>
      </c>
      <c r="F31" s="125" t="s">
        <v>17</v>
      </c>
      <c r="G31" s="126" t="s">
        <v>18</v>
      </c>
    </row>
    <row r="32" spans="1:7" ht="12" customHeight="1" x14ac:dyDescent="0.3">
      <c r="A32" s="3"/>
      <c r="B32" s="35" t="s">
        <v>90</v>
      </c>
      <c r="C32" s="35" t="s">
        <v>52</v>
      </c>
      <c r="D32" s="35">
        <v>3</v>
      </c>
      <c r="E32" s="35" t="s">
        <v>86</v>
      </c>
      <c r="F32" s="127">
        <v>20000</v>
      </c>
      <c r="G32" s="127">
        <f>F32*D32</f>
        <v>60000</v>
      </c>
    </row>
    <row r="33" spans="1:11" ht="12" customHeight="1" x14ac:dyDescent="0.3">
      <c r="A33" s="3"/>
      <c r="B33" s="12" t="s">
        <v>22</v>
      </c>
      <c r="C33" s="6"/>
      <c r="D33" s="6"/>
      <c r="E33" s="6"/>
      <c r="F33" s="128"/>
      <c r="G33" s="128">
        <f>SUM(G32)</f>
        <v>60000</v>
      </c>
    </row>
    <row r="34" spans="1:11" ht="12" customHeight="1" x14ac:dyDescent="0.3">
      <c r="A34" s="2"/>
      <c r="B34" s="36"/>
      <c r="C34" s="37"/>
      <c r="D34" s="37"/>
      <c r="E34" s="37"/>
      <c r="F34" s="129"/>
      <c r="G34" s="129"/>
    </row>
    <row r="35" spans="1:11" ht="12" customHeight="1" x14ac:dyDescent="0.3">
      <c r="A35" s="3"/>
      <c r="B35" s="30" t="s">
        <v>23</v>
      </c>
      <c r="C35" s="31"/>
      <c r="D35" s="32"/>
      <c r="E35" s="32"/>
      <c r="F35" s="124"/>
      <c r="G35" s="124"/>
    </row>
    <row r="36" spans="1:11" ht="24" customHeight="1" x14ac:dyDescent="0.3">
      <c r="A36" s="3"/>
      <c r="B36" s="38" t="s">
        <v>13</v>
      </c>
      <c r="C36" s="38" t="s">
        <v>99</v>
      </c>
      <c r="D36" s="38" t="s">
        <v>15</v>
      </c>
      <c r="E36" s="38" t="s">
        <v>16</v>
      </c>
      <c r="F36" s="130" t="s">
        <v>17</v>
      </c>
      <c r="G36" s="131" t="s">
        <v>18</v>
      </c>
    </row>
    <row r="37" spans="1:11" ht="12.75" customHeight="1" x14ac:dyDescent="0.3">
      <c r="A37" s="4"/>
      <c r="B37" s="28" t="s">
        <v>70</v>
      </c>
      <c r="C37" s="28" t="s">
        <v>100</v>
      </c>
      <c r="D37" s="28">
        <v>0.8</v>
      </c>
      <c r="E37" s="28" t="s">
        <v>64</v>
      </c>
      <c r="F37" s="121">
        <v>35000</v>
      </c>
      <c r="G37" s="121">
        <f>F37*D37</f>
        <v>28000</v>
      </c>
    </row>
    <row r="38" spans="1:11" ht="12.75" customHeight="1" x14ac:dyDescent="0.3">
      <c r="A38" s="4"/>
      <c r="B38" s="28" t="s">
        <v>71</v>
      </c>
      <c r="C38" s="28" t="s">
        <v>100</v>
      </c>
      <c r="D38" s="28">
        <v>0.6</v>
      </c>
      <c r="E38" s="28" t="s">
        <v>64</v>
      </c>
      <c r="F38" s="121">
        <v>40000</v>
      </c>
      <c r="G38" s="121">
        <f>F38*D38</f>
        <v>24000</v>
      </c>
    </row>
    <row r="39" spans="1:11" ht="12.75" customHeight="1" x14ac:dyDescent="0.3">
      <c r="A39" s="4"/>
      <c r="B39" s="28" t="s">
        <v>72</v>
      </c>
      <c r="C39" s="28" t="s">
        <v>100</v>
      </c>
      <c r="D39" s="28">
        <v>0.4</v>
      </c>
      <c r="E39" s="28" t="s">
        <v>64</v>
      </c>
      <c r="F39" s="121">
        <v>35000</v>
      </c>
      <c r="G39" s="121">
        <f t="shared" ref="G39" si="2">F39*D39</f>
        <v>14000</v>
      </c>
    </row>
    <row r="40" spans="1:11" ht="12.75" customHeight="1" x14ac:dyDescent="0.3">
      <c r="A40" s="8"/>
      <c r="B40" s="110" t="s">
        <v>91</v>
      </c>
      <c r="C40" s="28" t="s">
        <v>100</v>
      </c>
      <c r="D40" s="110">
        <v>0.6</v>
      </c>
      <c r="E40" s="110" t="s">
        <v>85</v>
      </c>
      <c r="F40" s="121">
        <v>80000</v>
      </c>
      <c r="G40" s="132">
        <f>F40*D40</f>
        <v>48000</v>
      </c>
    </row>
    <row r="41" spans="1:11" ht="12.75" customHeight="1" x14ac:dyDescent="0.3">
      <c r="A41" s="3"/>
      <c r="B41" s="12" t="s">
        <v>24</v>
      </c>
      <c r="C41" s="6"/>
      <c r="D41" s="47"/>
      <c r="E41" s="47"/>
      <c r="F41" s="133"/>
      <c r="G41" s="133">
        <f>SUM(G37:G40)</f>
        <v>114000</v>
      </c>
    </row>
    <row r="42" spans="1:11" ht="12" customHeight="1" x14ac:dyDescent="0.3">
      <c r="A42" s="2"/>
      <c r="B42" s="36"/>
      <c r="C42" s="37"/>
      <c r="D42" s="37"/>
      <c r="E42" s="37"/>
      <c r="F42" s="129"/>
      <c r="G42" s="129"/>
    </row>
    <row r="43" spans="1:11" ht="12" customHeight="1" x14ac:dyDescent="0.3">
      <c r="A43" s="3"/>
      <c r="B43" s="30" t="s">
        <v>25</v>
      </c>
      <c r="C43" s="31"/>
      <c r="D43" s="32"/>
      <c r="E43" s="32"/>
      <c r="F43" s="124"/>
      <c r="G43" s="124"/>
    </row>
    <row r="44" spans="1:11" ht="24" customHeight="1" x14ac:dyDescent="0.3">
      <c r="A44" s="3"/>
      <c r="B44" s="40" t="s">
        <v>26</v>
      </c>
      <c r="C44" s="40" t="s">
        <v>27</v>
      </c>
      <c r="D44" s="40" t="s">
        <v>28</v>
      </c>
      <c r="E44" s="40" t="s">
        <v>16</v>
      </c>
      <c r="F44" s="134" t="s">
        <v>17</v>
      </c>
      <c r="G44" s="134" t="s">
        <v>18</v>
      </c>
      <c r="K44" s="9"/>
    </row>
    <row r="45" spans="1:11" ht="12.75" customHeight="1" x14ac:dyDescent="0.3">
      <c r="A45" s="8"/>
      <c r="B45" s="41" t="s">
        <v>73</v>
      </c>
      <c r="C45" s="42"/>
      <c r="D45" s="42"/>
      <c r="E45" s="42"/>
      <c r="F45" s="135"/>
      <c r="G45" s="135"/>
      <c r="K45" s="9"/>
    </row>
    <row r="46" spans="1:11" ht="12.75" customHeight="1" x14ac:dyDescent="0.3">
      <c r="A46" s="8"/>
      <c r="B46" s="28" t="s">
        <v>74</v>
      </c>
      <c r="C46" s="28" t="s">
        <v>14</v>
      </c>
      <c r="D46" s="28">
        <v>2000</v>
      </c>
      <c r="E46" s="28" t="s">
        <v>75</v>
      </c>
      <c r="F46" s="121">
        <v>500</v>
      </c>
      <c r="G46" s="121">
        <f>F46*D46</f>
        <v>1000000</v>
      </c>
    </row>
    <row r="47" spans="1:11" ht="12.75" customHeight="1" x14ac:dyDescent="0.3">
      <c r="A47" s="8"/>
      <c r="B47" s="43" t="s">
        <v>29</v>
      </c>
      <c r="C47" s="28"/>
      <c r="D47" s="28"/>
      <c r="E47" s="28"/>
      <c r="F47" s="121"/>
      <c r="G47" s="121"/>
    </row>
    <row r="48" spans="1:11" ht="12.75" customHeight="1" x14ac:dyDescent="0.3">
      <c r="A48" s="8"/>
      <c r="B48" s="110" t="s">
        <v>105</v>
      </c>
      <c r="C48" s="110" t="s">
        <v>106</v>
      </c>
      <c r="D48" s="148">
        <v>8</v>
      </c>
      <c r="E48" s="28" t="s">
        <v>66</v>
      </c>
      <c r="F48" s="121">
        <v>10000</v>
      </c>
      <c r="G48" s="121">
        <f t="shared" ref="G48:G49" si="3">F48*D48</f>
        <v>80000</v>
      </c>
    </row>
    <row r="49" spans="1:7" ht="12.75" customHeight="1" x14ac:dyDescent="0.3">
      <c r="A49" s="8"/>
      <c r="B49" s="110" t="s">
        <v>107</v>
      </c>
      <c r="C49" s="110" t="s">
        <v>108</v>
      </c>
      <c r="D49" s="148">
        <v>2</v>
      </c>
      <c r="E49" s="28" t="s">
        <v>66</v>
      </c>
      <c r="F49" s="121">
        <v>40000</v>
      </c>
      <c r="G49" s="121">
        <f t="shared" si="3"/>
        <v>80000</v>
      </c>
    </row>
    <row r="50" spans="1:7" ht="12.75" customHeight="1" x14ac:dyDescent="0.3">
      <c r="A50" s="8"/>
      <c r="B50" s="43" t="s">
        <v>94</v>
      </c>
      <c r="C50" s="28"/>
      <c r="D50" s="28"/>
      <c r="E50" s="28"/>
      <c r="F50" s="121"/>
      <c r="G50" s="121"/>
    </row>
    <row r="51" spans="1:7" ht="12.75" customHeight="1" x14ac:dyDescent="0.3">
      <c r="A51" s="8"/>
      <c r="B51" s="44" t="s">
        <v>60</v>
      </c>
      <c r="C51" s="45" t="s">
        <v>14</v>
      </c>
      <c r="D51" s="45">
        <v>0.4</v>
      </c>
      <c r="E51" s="45" t="s">
        <v>95</v>
      </c>
      <c r="F51" s="136">
        <v>40000</v>
      </c>
      <c r="G51" s="137">
        <f>F51*D51</f>
        <v>16000</v>
      </c>
    </row>
    <row r="52" spans="1:7" ht="13.5" customHeight="1" x14ac:dyDescent="0.3">
      <c r="A52" s="3"/>
      <c r="B52" s="46" t="s">
        <v>30</v>
      </c>
      <c r="C52" s="47"/>
      <c r="D52" s="47"/>
      <c r="E52" s="47"/>
      <c r="F52" s="133"/>
      <c r="G52" s="133">
        <f>SUM(G45:G51)</f>
        <v>1176000</v>
      </c>
    </row>
    <row r="53" spans="1:7" ht="12" customHeight="1" x14ac:dyDescent="0.3">
      <c r="A53" s="2"/>
      <c r="B53" s="36"/>
      <c r="C53" s="37"/>
      <c r="D53" s="37"/>
      <c r="E53" s="37"/>
      <c r="F53" s="129"/>
      <c r="G53" s="129"/>
    </row>
    <row r="54" spans="1:7" ht="12" customHeight="1" x14ac:dyDescent="0.3">
      <c r="A54" s="3"/>
      <c r="B54" s="30" t="s">
        <v>31</v>
      </c>
      <c r="C54" s="31"/>
      <c r="D54" s="32"/>
      <c r="E54" s="32"/>
      <c r="F54" s="124"/>
      <c r="G54" s="124"/>
    </row>
    <row r="55" spans="1:7" ht="24" customHeight="1" x14ac:dyDescent="0.3">
      <c r="A55" s="3"/>
      <c r="B55" s="38" t="s">
        <v>32</v>
      </c>
      <c r="C55" s="39" t="s">
        <v>27</v>
      </c>
      <c r="D55" s="39" t="s">
        <v>28</v>
      </c>
      <c r="E55" s="38" t="s">
        <v>16</v>
      </c>
      <c r="F55" s="130" t="s">
        <v>17</v>
      </c>
      <c r="G55" s="131" t="s">
        <v>18</v>
      </c>
    </row>
    <row r="56" spans="1:7" ht="20.399999999999999" x14ac:dyDescent="0.3">
      <c r="A56" s="8"/>
      <c r="B56" s="48" t="s">
        <v>97</v>
      </c>
      <c r="C56" s="49" t="s">
        <v>92</v>
      </c>
      <c r="D56" s="49">
        <v>1</v>
      </c>
      <c r="E56" s="49" t="s">
        <v>82</v>
      </c>
      <c r="F56" s="138">
        <v>120000</v>
      </c>
      <c r="G56" s="138">
        <f>F56*D56</f>
        <v>120000</v>
      </c>
    </row>
    <row r="57" spans="1:7" ht="14.4" x14ac:dyDescent="0.3">
      <c r="A57" s="8"/>
      <c r="B57" s="48" t="s">
        <v>61</v>
      </c>
      <c r="C57" s="49" t="s">
        <v>62</v>
      </c>
      <c r="D57" s="49">
        <v>80</v>
      </c>
      <c r="E57" s="49" t="s">
        <v>53</v>
      </c>
      <c r="F57" s="138">
        <v>1100</v>
      </c>
      <c r="G57" s="138">
        <f>F57*D57</f>
        <v>88000</v>
      </c>
    </row>
    <row r="58" spans="1:7" ht="20.399999999999999" x14ac:dyDescent="0.3">
      <c r="A58" s="4"/>
      <c r="B58" s="48" t="s">
        <v>54</v>
      </c>
      <c r="C58" s="49" t="s">
        <v>62</v>
      </c>
      <c r="D58" s="49">
        <v>6</v>
      </c>
      <c r="E58" s="49" t="s">
        <v>58</v>
      </c>
      <c r="F58" s="138">
        <v>1100</v>
      </c>
      <c r="G58" s="138">
        <f>F58*D58</f>
        <v>6600</v>
      </c>
    </row>
    <row r="59" spans="1:7" ht="13.5" customHeight="1" x14ac:dyDescent="0.3">
      <c r="A59" s="3"/>
      <c r="B59" s="50" t="s">
        <v>33</v>
      </c>
      <c r="C59" s="51"/>
      <c r="D59" s="51"/>
      <c r="E59" s="51"/>
      <c r="F59" s="139"/>
      <c r="G59" s="139">
        <f>SUM(G56:G58)</f>
        <v>214600</v>
      </c>
    </row>
    <row r="60" spans="1:7" ht="12" customHeight="1" x14ac:dyDescent="0.3">
      <c r="A60" s="2"/>
      <c r="B60" s="52"/>
      <c r="C60" s="52"/>
      <c r="D60" s="52"/>
      <c r="E60" s="52"/>
      <c r="F60" s="140"/>
      <c r="G60" s="140"/>
    </row>
    <row r="61" spans="1:7" ht="12" customHeight="1" x14ac:dyDescent="0.3">
      <c r="A61" s="8"/>
      <c r="B61" s="53" t="s">
        <v>34</v>
      </c>
      <c r="C61" s="54"/>
      <c r="D61" s="54"/>
      <c r="E61" s="54"/>
      <c r="F61" s="141"/>
      <c r="G61" s="142">
        <f>G59+G52+G41+G33+G28</f>
        <v>2234600</v>
      </c>
    </row>
    <row r="62" spans="1:7" ht="12" customHeight="1" x14ac:dyDescent="0.3">
      <c r="A62" s="8"/>
      <c r="B62" s="55" t="s">
        <v>35</v>
      </c>
      <c r="C62" s="56"/>
      <c r="D62" s="56"/>
      <c r="E62" s="56"/>
      <c r="F62" s="126"/>
      <c r="G62" s="143">
        <f>G61*0.05</f>
        <v>111730</v>
      </c>
    </row>
    <row r="63" spans="1:7" ht="12" customHeight="1" x14ac:dyDescent="0.3">
      <c r="A63" s="8"/>
      <c r="B63" s="57" t="s">
        <v>36</v>
      </c>
      <c r="C63" s="58"/>
      <c r="D63" s="58"/>
      <c r="E63" s="58"/>
      <c r="F63" s="144"/>
      <c r="G63" s="145">
        <f>G62+G61</f>
        <v>2346330</v>
      </c>
    </row>
    <row r="64" spans="1:7" ht="12" customHeight="1" x14ac:dyDescent="0.3">
      <c r="A64" s="8"/>
      <c r="B64" s="55" t="s">
        <v>37</v>
      </c>
      <c r="C64" s="56"/>
      <c r="D64" s="56"/>
      <c r="E64" s="56"/>
      <c r="F64" s="126"/>
      <c r="G64" s="143">
        <f>G12</f>
        <v>5600000</v>
      </c>
    </row>
    <row r="65" spans="1:7" ht="12" customHeight="1" x14ac:dyDescent="0.3">
      <c r="A65" s="8"/>
      <c r="B65" s="59" t="s">
        <v>38</v>
      </c>
      <c r="C65" s="60"/>
      <c r="D65" s="60"/>
      <c r="E65" s="60"/>
      <c r="F65" s="146"/>
      <c r="G65" s="147">
        <f>G64-G63</f>
        <v>3253670</v>
      </c>
    </row>
    <row r="66" spans="1:7" ht="12" customHeight="1" x14ac:dyDescent="0.3">
      <c r="A66" s="8"/>
      <c r="B66" s="61" t="s">
        <v>76</v>
      </c>
      <c r="C66" s="62"/>
      <c r="D66" s="62"/>
      <c r="E66" s="62"/>
      <c r="F66" s="99"/>
      <c r="G66" s="99"/>
    </row>
    <row r="67" spans="1:7" ht="12.75" customHeight="1" thickBot="1" x14ac:dyDescent="0.35">
      <c r="A67" s="8"/>
      <c r="B67" s="63"/>
      <c r="C67" s="62"/>
      <c r="D67" s="62"/>
      <c r="E67" s="62"/>
      <c r="F67" s="99"/>
      <c r="G67" s="99"/>
    </row>
    <row r="68" spans="1:7" ht="12" customHeight="1" x14ac:dyDescent="0.3">
      <c r="A68" s="8"/>
      <c r="B68" s="85" t="s">
        <v>77</v>
      </c>
      <c r="C68" s="64"/>
      <c r="D68" s="64"/>
      <c r="E68" s="64"/>
      <c r="F68" s="100"/>
      <c r="G68" s="99"/>
    </row>
    <row r="69" spans="1:7" ht="12" customHeight="1" x14ac:dyDescent="0.3">
      <c r="A69" s="8"/>
      <c r="B69" s="86" t="s">
        <v>39</v>
      </c>
      <c r="C69" s="63"/>
      <c r="D69" s="63"/>
      <c r="E69" s="63"/>
      <c r="F69" s="101"/>
      <c r="G69" s="99"/>
    </row>
    <row r="70" spans="1:7" ht="12" customHeight="1" x14ac:dyDescent="0.3">
      <c r="A70" s="8"/>
      <c r="B70" s="86" t="s">
        <v>40</v>
      </c>
      <c r="C70" s="63"/>
      <c r="D70" s="63"/>
      <c r="E70" s="63"/>
      <c r="F70" s="101"/>
      <c r="G70" s="99"/>
    </row>
    <row r="71" spans="1:7" ht="12" customHeight="1" x14ac:dyDescent="0.3">
      <c r="A71" s="8"/>
      <c r="B71" s="86" t="s">
        <v>41</v>
      </c>
      <c r="C71" s="63"/>
      <c r="D71" s="63"/>
      <c r="E71" s="63"/>
      <c r="F71" s="101"/>
      <c r="G71" s="99"/>
    </row>
    <row r="72" spans="1:7" ht="12" customHeight="1" x14ac:dyDescent="0.3">
      <c r="A72" s="8"/>
      <c r="B72" s="86" t="s">
        <v>42</v>
      </c>
      <c r="C72" s="63"/>
      <c r="D72" s="63"/>
      <c r="E72" s="63"/>
      <c r="F72" s="101"/>
      <c r="G72" s="99"/>
    </row>
    <row r="73" spans="1:7" ht="12" customHeight="1" x14ac:dyDescent="0.3">
      <c r="A73" s="8"/>
      <c r="B73" s="86" t="s">
        <v>43</v>
      </c>
      <c r="C73" s="63"/>
      <c r="D73" s="63"/>
      <c r="E73" s="63"/>
      <c r="F73" s="101"/>
      <c r="G73" s="99"/>
    </row>
    <row r="74" spans="1:7" ht="12.75" customHeight="1" thickBot="1" x14ac:dyDescent="0.35">
      <c r="A74" s="8"/>
      <c r="B74" s="87" t="s">
        <v>57</v>
      </c>
      <c r="C74" s="65"/>
      <c r="D74" s="65"/>
      <c r="E74" s="65"/>
      <c r="F74" s="102"/>
      <c r="G74" s="99"/>
    </row>
    <row r="75" spans="1:7" ht="12.75" customHeight="1" x14ac:dyDescent="0.3">
      <c r="A75" s="8"/>
      <c r="B75" s="63"/>
      <c r="C75" s="63"/>
      <c r="D75" s="63"/>
      <c r="E75" s="63"/>
      <c r="F75" s="103"/>
      <c r="G75" s="99"/>
    </row>
    <row r="76" spans="1:7" ht="15" customHeight="1" thickBot="1" x14ac:dyDescent="0.35">
      <c r="A76" s="8"/>
      <c r="B76" s="149" t="s">
        <v>44</v>
      </c>
      <c r="C76" s="150"/>
      <c r="D76" s="66"/>
      <c r="E76" s="67"/>
      <c r="F76" s="104"/>
      <c r="G76" s="99"/>
    </row>
    <row r="77" spans="1:7" ht="12" customHeight="1" x14ac:dyDescent="0.3">
      <c r="A77" s="8"/>
      <c r="B77" s="68" t="s">
        <v>32</v>
      </c>
      <c r="C77" s="69" t="s">
        <v>101</v>
      </c>
      <c r="D77" s="70" t="s">
        <v>45</v>
      </c>
      <c r="E77" s="67"/>
      <c r="F77" s="104"/>
      <c r="G77" s="99"/>
    </row>
    <row r="78" spans="1:7" ht="12" customHeight="1" x14ac:dyDescent="0.3">
      <c r="A78" s="8"/>
      <c r="B78" s="71" t="s">
        <v>46</v>
      </c>
      <c r="C78" s="72">
        <f>G28</f>
        <v>670000</v>
      </c>
      <c r="D78" s="73">
        <f>(C78/C84)</f>
        <v>0.28555233066107494</v>
      </c>
      <c r="E78" s="67"/>
      <c r="F78" s="104"/>
      <c r="G78" s="99"/>
    </row>
    <row r="79" spans="1:7" ht="12" customHeight="1" x14ac:dyDescent="0.3">
      <c r="A79" s="8"/>
      <c r="B79" s="71" t="s">
        <v>47</v>
      </c>
      <c r="C79" s="111">
        <f>G33</f>
        <v>60000</v>
      </c>
      <c r="D79" s="73">
        <f>C79/C84</f>
        <v>2.5571850506961938E-2</v>
      </c>
      <c r="E79" s="67"/>
      <c r="F79" s="104"/>
      <c r="G79" s="99"/>
    </row>
    <row r="80" spans="1:7" ht="12" customHeight="1" x14ac:dyDescent="0.3">
      <c r="A80" s="8"/>
      <c r="B80" s="71" t="s">
        <v>48</v>
      </c>
      <c r="C80" s="72">
        <f>G41</f>
        <v>114000</v>
      </c>
      <c r="D80" s="73">
        <f>(C80/C84)</f>
        <v>4.8586515963227682E-2</v>
      </c>
      <c r="E80" s="67"/>
      <c r="F80" s="104"/>
      <c r="G80" s="99"/>
    </row>
    <row r="81" spans="1:7" ht="12" customHeight="1" x14ac:dyDescent="0.3">
      <c r="A81" s="8"/>
      <c r="B81" s="71" t="s">
        <v>26</v>
      </c>
      <c r="C81" s="72">
        <f>G52</f>
        <v>1176000</v>
      </c>
      <c r="D81" s="73">
        <f>(C81/C84)</f>
        <v>0.50120826993645395</v>
      </c>
      <c r="E81" s="67"/>
      <c r="F81" s="104"/>
      <c r="G81" s="99"/>
    </row>
    <row r="82" spans="1:7" ht="12" customHeight="1" x14ac:dyDescent="0.3">
      <c r="A82" s="8"/>
      <c r="B82" s="71" t="s">
        <v>49</v>
      </c>
      <c r="C82" s="72">
        <f>G59</f>
        <v>214600</v>
      </c>
      <c r="D82" s="73">
        <f>(C82/C84)</f>
        <v>9.1461985313233865E-2</v>
      </c>
      <c r="E82" s="75"/>
      <c r="F82" s="105"/>
      <c r="G82" s="99"/>
    </row>
    <row r="83" spans="1:7" ht="12" customHeight="1" x14ac:dyDescent="0.3">
      <c r="A83" s="8"/>
      <c r="B83" s="71" t="s">
        <v>50</v>
      </c>
      <c r="C83" s="74">
        <f>G62</f>
        <v>111730</v>
      </c>
      <c r="D83" s="73">
        <f>(C83/C84)</f>
        <v>4.7619047619047616E-2</v>
      </c>
      <c r="E83" s="75"/>
      <c r="F83" s="105"/>
      <c r="G83" s="99"/>
    </row>
    <row r="84" spans="1:7" ht="12.75" customHeight="1" thickBot="1" x14ac:dyDescent="0.35">
      <c r="A84" s="8"/>
      <c r="B84" s="76" t="s">
        <v>102</v>
      </c>
      <c r="C84" s="77">
        <f>SUM(C78:C83)</f>
        <v>2346330</v>
      </c>
      <c r="D84" s="78">
        <f>SUM(D78:D83)</f>
        <v>1</v>
      </c>
      <c r="E84" s="75"/>
      <c r="F84" s="105"/>
      <c r="G84" s="99"/>
    </row>
    <row r="85" spans="1:7" ht="12" customHeight="1" x14ac:dyDescent="0.3">
      <c r="A85" s="8"/>
      <c r="B85" s="63"/>
      <c r="C85" s="62"/>
      <c r="D85" s="62"/>
      <c r="E85" s="62"/>
      <c r="F85" s="99"/>
      <c r="G85" s="99"/>
    </row>
    <row r="86" spans="1:7" ht="12.75" customHeight="1" x14ac:dyDescent="0.3">
      <c r="A86" s="8"/>
      <c r="B86" s="13"/>
      <c r="C86" s="62"/>
      <c r="D86" s="62"/>
      <c r="E86" s="62"/>
      <c r="F86" s="99"/>
      <c r="G86" s="99"/>
    </row>
    <row r="87" spans="1:7" ht="12" customHeight="1" thickBot="1" x14ac:dyDescent="0.35">
      <c r="A87" s="7"/>
      <c r="B87" s="79"/>
      <c r="C87" s="80" t="s">
        <v>56</v>
      </c>
      <c r="D87" s="81"/>
      <c r="E87" s="82"/>
      <c r="F87" s="106"/>
      <c r="G87" s="99"/>
    </row>
    <row r="88" spans="1:7" ht="12" customHeight="1" x14ac:dyDescent="0.3">
      <c r="A88" s="8"/>
      <c r="B88" s="83" t="s">
        <v>103</v>
      </c>
      <c r="C88" s="119">
        <v>2500</v>
      </c>
      <c r="D88" s="119">
        <v>2800</v>
      </c>
      <c r="E88" s="120">
        <v>3100</v>
      </c>
      <c r="F88" s="107"/>
      <c r="G88" s="108"/>
    </row>
    <row r="89" spans="1:7" ht="12.75" customHeight="1" thickBot="1" x14ac:dyDescent="0.35">
      <c r="A89" s="8"/>
      <c r="B89" s="76" t="s">
        <v>55</v>
      </c>
      <c r="C89" s="112">
        <f>(G63/C88)</f>
        <v>938.53200000000004</v>
      </c>
      <c r="D89" s="112">
        <f>(G63/D88)</f>
        <v>837.97500000000002</v>
      </c>
      <c r="E89" s="113">
        <f>(G63/E88)</f>
        <v>756.88064516129032</v>
      </c>
      <c r="F89" s="107"/>
      <c r="G89" s="108"/>
    </row>
    <row r="90" spans="1:7" ht="15.6" customHeight="1" x14ac:dyDescent="0.3">
      <c r="A90" s="8"/>
      <c r="B90" s="88" t="s">
        <v>51</v>
      </c>
      <c r="C90" s="63"/>
      <c r="D90" s="63"/>
      <c r="E90" s="63"/>
      <c r="F90" s="103"/>
      <c r="G90" s="103"/>
    </row>
  </sheetData>
  <mergeCells count="9">
    <mergeCell ref="B76:C76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EC91ED-80DC-41AA-B14C-1BBA7FD8918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c5dbce2d-49dc-4afe-a5b0-d7fb7a901161"/>
    <ds:schemaRef ds:uri="1030f0af-99cb-42f1-88fc-acec7333119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F22E13-37B1-494C-840F-E3FCEDC7E84B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sharepoint/v3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030f0af-99cb-42f1-88fc-acec73331192"/>
    <ds:schemaRef ds:uri="c5dbce2d-49dc-4afe-a5b0-d7fb7a90116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A100CDD-A037-44EE-B338-B1B91B334C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 dulce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dcterms:created xsi:type="dcterms:W3CDTF">2020-11-27T12:49:26Z</dcterms:created>
  <dcterms:modified xsi:type="dcterms:W3CDTF">2022-06-29T21:39:35Z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