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Pepino Inv" sheetId="1" r:id="rId1"/>
  </sheets>
  <calcPr calcId="162913"/>
</workbook>
</file>

<file path=xl/calcChain.xml><?xml version="1.0" encoding="utf-8"?>
<calcChain xmlns="http://schemas.openxmlformats.org/spreadsheetml/2006/main">
  <c r="H80" i="1" l="1"/>
  <c r="H79" i="1"/>
  <c r="H42" i="1"/>
  <c r="G74" i="1"/>
  <c r="H74" i="1" s="1"/>
  <c r="G73" i="1"/>
  <c r="H73" i="1" s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E56" i="1"/>
  <c r="H56" i="1" s="1"/>
  <c r="H55" i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<sst xmlns="http://schemas.openxmlformats.org/spreadsheetml/2006/main" count="212" uniqueCount="145">
  <si>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</si>
  <si>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</si>
  <si>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</si>
  <si>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</si>
  <si>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</si>
  <si>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</si>
  <si>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</si>
  <si>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</si>
  <si>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</si>
  <si>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</si>
  <si>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</si>
  <si>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</si>
  <si>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</si>
  <si>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</si>
  <si>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</si>
  <si>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</si>
  <si>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</si>
  <si>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</si>
  <si>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</si>
  <si>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</si>
  <si>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</si>
  <si>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</si>
  <si>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</si>
  <si>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</si>
  <si>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</si>
  <si>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</si>
  <si>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</si>
  <si>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</si>
  <si>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</si>
  <si>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</si>
  <si>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</si>
  <si>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</si>
  <si>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</si>
  <si>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</si>
  <si>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</si>
  <si>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</si>
  <si>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</si>
  <si>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</si>
  <si>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</si>
  <si>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</si>
  <si>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</si>
  <si>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</si>
  <si>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</si>
  <si>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</si>
  <si>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</si>
  <si>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</si>
  <si>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</si>
  <si>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</si>
  <si>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</si>
  <si>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</si>
  <si>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</si>
  <si>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</si>
  <si>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</si>
  <si>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</si>
  <si>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</si>
  <si>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</si>
  <si>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DEL MAULE </t>
  </si>
  <si>
    <t>KG</t>
  </si>
  <si>
    <t>PREVICUR ENERGY</t>
  </si>
  <si>
    <t>BELLIS</t>
  </si>
  <si>
    <t>Cantidad (Kg/l/u)/HA</t>
  </si>
  <si>
    <t>MERCADO INTERNO</t>
  </si>
  <si>
    <t>SEQUIA, HELADAS, SOCIAL</t>
  </si>
  <si>
    <t>RENDIMIENTO (Unid./Há.)</t>
  </si>
  <si>
    <t>PRECIO ESPERADO ($/unid..)</t>
  </si>
  <si>
    <t>INSTALACIÓN DE CUBIERTA</t>
  </si>
  <si>
    <t>REPARACIÓN ESTRUCTURA</t>
  </si>
  <si>
    <t>ABRIL- MAYO</t>
  </si>
  <si>
    <t>LIMPIEZA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</si>
  <si>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</si>
  <si>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</si>
  <si>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</si>
  <si>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</si>
  <si>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</si>
  <si>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</si>
  <si>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</si>
  <si>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</si>
  <si>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</si>
  <si>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</si>
  <si>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</si>
  <si>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</si>
  <si>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</si>
  <si>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</si>
  <si>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PLANTÍNES</t>
  </si>
  <si>
    <t>U</t>
  </si>
  <si>
    <t>JULIO</t>
  </si>
  <si>
    <t>CINTA DE RIEGO</t>
  </si>
  <si>
    <t>M</t>
  </si>
  <si>
    <t>CINTA GARETTA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</si>
  <si>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</si>
  <si>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</si>
  <si>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</si>
  <si>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</si>
  <si>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</si>
  <si>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</si>
  <si>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</si>
  <si>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</si>
  <si>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</si>
  <si>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</si>
  <si>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</si>
  <si>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</si>
  <si>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</si>
  <si>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NITRATO DE POTASIO SOLUBLE</t>
  </si>
  <si>
    <t>NITRATO DE CALCIO SOLUBLE</t>
  </si>
  <si>
    <t>NITRATO DE MAGNESIO SOLUBLE</t>
  </si>
  <si>
    <t>ULTRASOL CRECIMIENTO</t>
  </si>
  <si>
    <t>ÁCIDO FOSFÓRICO</t>
  </si>
  <si>
    <t>BIOTRON</t>
  </si>
  <si>
    <t>BIDÓN 20 L</t>
  </si>
  <si>
    <t>JULIO A DICIEMBRE</t>
  </si>
  <si>
    <t>KELPAK</t>
  </si>
  <si>
    <t>TERRA SORB</t>
  </si>
  <si>
    <t>FUNGICIDAS</t>
  </si>
  <si>
    <t>TOPAS</t>
  </si>
  <si>
    <t>L</t>
  </si>
  <si>
    <t>INSECTICIDAS</t>
  </si>
  <si>
    <t xml:space="preserve">CONFIDOR </t>
  </si>
  <si>
    <t>VERTIMEC</t>
  </si>
  <si>
    <t>HURRICANE</t>
  </si>
  <si>
    <t>ENVASE 250 GR</t>
  </si>
  <si>
    <t>ENGEO</t>
  </si>
  <si>
    <t>PREPARACIÓN DE SUELO (TILLER + MESERO)</t>
  </si>
  <si>
    <t>NAVES</t>
  </si>
  <si>
    <t>CAJA PLATANERA</t>
  </si>
  <si>
    <t>OCTUBRE</t>
  </si>
  <si>
    <t>ENERGÍA ELECTRICA</t>
  </si>
  <si>
    <t>GLOBAL</t>
  </si>
  <si>
    <t>MARKETER</t>
  </si>
  <si>
    <t>SACAR CINTA GARETA(NAVE)</t>
  </si>
  <si>
    <t xml:space="preserve">UN 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</si>
  <si>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</si>
  <si>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PEPINO ENSAL. INV</t>
  </si>
  <si>
    <t>OCT-DIC</t>
  </si>
  <si>
    <t>N/A</t>
  </si>
  <si>
    <t>SEPTIEMB A DICIEMB</t>
  </si>
  <si>
    <t>NOV-DIC</t>
  </si>
  <si>
    <t>JUL-DIC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</si>
  <si>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</si>
  <si>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($/Un)</t>
  </si>
  <si>
    <t>Rendimiento (Un/hà)</t>
  </si>
  <si>
    <t>Costo unitario ($/Un) (*)</t>
  </si>
  <si>
    <t>JUNIO-2022</t>
  </si>
  <si>
    <t>MEZCLA NPK 17-20-20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</si>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</sst>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0" borderId="1" xfId="0" applyNumberFormat="1" applyFont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2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6" fillId="0" borderId="1" xfId="0" applyNumberFormat="1" applyFont="1" applyBorder="1" applyAlignment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6" fillId="2" borderId="2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/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 applyAlignment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0" fontId="14" fillId="0" borderId="0" xfId="0" applyFont="1" applyAlignme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0" fontId="14" fillId="2" borderId="5" xfId="0" applyFont="1" applyFill="1" applyBorder="1" applyAlignment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0" fontId="14" fillId="2" borderId="10" xfId="0" applyFont="1" applyFill="1" applyBorder="1" applyAlignment="1"/>
    <xf numFmtId="0" fontId="14" fillId="8" borderId="11" xfId="0" applyFont="1" applyFill="1" applyBorder="1" applyAlignment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 applyAlignment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 applyAlignment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2"/>
  <sheetViews>
    <sheetView showGridLines="0" tabSelected="1" topLeftCell="B1" zoomScale="93" zoomScaleNormal="93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131</v>
      </c>
      <c r="E9" s="42"/>
      <c r="F9" s="125" t="s">
        <v>63</v>
      </c>
      <c r="G9" s="126"/>
      <c r="H9" s="16">
        <v>425000</v>
      </c>
    </row>
    <row r="10" spans="1:8" ht="15" x14ac:dyDescent="0.25">
      <c r="A10" s="2"/>
      <c r="B10" s="39"/>
      <c r="C10" s="10" t="s">
        <v>1</v>
      </c>
      <c r="D10" s="11" t="s">
        <v>127</v>
      </c>
      <c r="E10" s="42"/>
      <c r="F10" s="123" t="s">
        <v>2</v>
      </c>
      <c r="G10" s="124"/>
      <c r="H10" s="14" t="s">
        <v>132</v>
      </c>
    </row>
    <row r="11" spans="1:8" ht="12" customHeight="1" x14ac:dyDescent="0.25">
      <c r="A11" s="2"/>
      <c r="B11" s="39"/>
      <c r="C11" s="10" t="s">
        <v>3</v>
      </c>
      <c r="D11" s="12" t="s">
        <v>55</v>
      </c>
      <c r="E11" s="42"/>
      <c r="F11" s="123" t="s">
        <v>64</v>
      </c>
      <c r="G11" s="124"/>
      <c r="H11" s="15">
        <v>100</v>
      </c>
    </row>
    <row r="12" spans="1:8" ht="11.25" customHeight="1" x14ac:dyDescent="0.25">
      <c r="A12" s="2"/>
      <c r="B12" s="39"/>
      <c r="C12" s="10" t="s">
        <v>4</v>
      </c>
      <c r="D12" s="13" t="s">
        <v>56</v>
      </c>
      <c r="E12" s="42"/>
      <c r="F12" s="67" t="s">
        <v>5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6</v>
      </c>
      <c r="D13" s="132" t="s">
        <v>143</v>
      </c>
      <c r="E13" s="42"/>
      <c r="F13" s="123" t="s">
        <v>7</v>
      </c>
      <c r="G13" s="124"/>
      <c r="H13" s="17" t="s">
        <v>61</v>
      </c>
    </row>
    <row r="14" spans="1:8" ht="24.75" customHeight="1" x14ac:dyDescent="0.25">
      <c r="A14" s="2"/>
      <c r="B14" s="39"/>
      <c r="C14" s="10" t="s">
        <v>8</v>
      </c>
      <c r="D14" s="132" t="s">
        <v>144</v>
      </c>
      <c r="E14" s="42"/>
      <c r="F14" s="123" t="s">
        <v>9</v>
      </c>
      <c r="G14" s="124"/>
      <c r="H14" s="14" t="s">
        <v>132</v>
      </c>
    </row>
    <row r="15" spans="1:8" ht="23.25" customHeight="1" x14ac:dyDescent="0.25">
      <c r="A15" s="2"/>
      <c r="B15" s="39"/>
      <c r="C15" s="10" t="s">
        <v>10</v>
      </c>
      <c r="D15" s="12" t="s">
        <v>141</v>
      </c>
      <c r="E15" s="42"/>
      <c r="F15" s="127" t="s">
        <v>11</v>
      </c>
      <c r="G15" s="128"/>
      <c r="H15" s="18" t="s">
        <v>62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29" t="s">
        <v>12</v>
      </c>
      <c r="D17" s="130"/>
      <c r="E17" s="130"/>
      <c r="F17" s="130"/>
      <c r="G17" s="130"/>
      <c r="H17" s="131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13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14</v>
      </c>
      <c r="D20" s="74" t="s">
        <v>15</v>
      </c>
      <c r="E20" s="74" t="s">
        <v>16</v>
      </c>
      <c r="F20" s="74" t="s">
        <v>17</v>
      </c>
      <c r="G20" s="74" t="s">
        <v>18</v>
      </c>
      <c r="H20" s="74" t="s">
        <v>19</v>
      </c>
    </row>
    <row r="21" spans="1:8" ht="12.75" customHeight="1" x14ac:dyDescent="0.25">
      <c r="A21" s="2"/>
      <c r="B21" s="39"/>
      <c r="C21" s="71" t="s">
        <v>65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66</v>
      </c>
      <c r="D22" s="19" t="s">
        <v>20</v>
      </c>
      <c r="E22" s="22">
        <v>41</v>
      </c>
      <c r="F22" s="22" t="s">
        <v>67</v>
      </c>
      <c r="G22" s="20">
        <v>30000</v>
      </c>
      <c r="H22" s="23">
        <f t="shared" ref="H22" si="0">E22*G22</f>
        <v>1230000</v>
      </c>
    </row>
    <row r="23" spans="1:8" ht="15" x14ac:dyDescent="0.25">
      <c r="A23" s="2"/>
      <c r="B23" s="39"/>
      <c r="C23" s="71" t="s">
        <v>68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128</v>
      </c>
      <c r="D24" s="19" t="s">
        <v>20</v>
      </c>
      <c r="E24" s="19">
        <v>1.6</v>
      </c>
      <c r="F24" s="19" t="s">
        <v>69</v>
      </c>
      <c r="G24" s="20">
        <v>30000</v>
      </c>
      <c r="H24" s="20">
        <f>E24*G24</f>
        <v>48000</v>
      </c>
    </row>
    <row r="25" spans="1:8" ht="25.5" x14ac:dyDescent="0.25">
      <c r="A25" s="2"/>
      <c r="B25" s="39"/>
      <c r="C25" s="73" t="s">
        <v>70</v>
      </c>
      <c r="D25" s="19" t="s">
        <v>20</v>
      </c>
      <c r="E25" s="19">
        <v>48</v>
      </c>
      <c r="F25" s="19" t="s">
        <v>71</v>
      </c>
      <c r="G25" s="20">
        <v>30000</v>
      </c>
      <c r="H25" s="20">
        <f>E25*G25</f>
        <v>1440000</v>
      </c>
    </row>
    <row r="26" spans="1:8" ht="15" x14ac:dyDescent="0.25">
      <c r="A26" s="2"/>
      <c r="B26" s="39"/>
      <c r="C26" s="72" t="s">
        <v>72</v>
      </c>
      <c r="D26" s="19" t="s">
        <v>20</v>
      </c>
      <c r="E26" s="19">
        <v>2</v>
      </c>
      <c r="F26" s="19" t="s">
        <v>71</v>
      </c>
      <c r="G26" s="20">
        <v>30000</v>
      </c>
      <c r="H26" s="20">
        <f>E26*G26</f>
        <v>60000</v>
      </c>
    </row>
    <row r="27" spans="1:8" ht="13.5" customHeight="1" x14ac:dyDescent="0.25">
      <c r="A27" s="2"/>
      <c r="B27" s="39"/>
      <c r="C27" s="72" t="s">
        <v>73</v>
      </c>
      <c r="D27" s="19" t="s">
        <v>20</v>
      </c>
      <c r="E27" s="19">
        <v>4.5</v>
      </c>
      <c r="F27" s="19" t="s">
        <v>74</v>
      </c>
      <c r="G27" s="20">
        <v>30000</v>
      </c>
      <c r="H27" s="20">
        <f>E27*G27</f>
        <v>135000</v>
      </c>
    </row>
    <row r="28" spans="1:8" ht="13.5" customHeight="1" x14ac:dyDescent="0.25">
      <c r="A28" s="2"/>
      <c r="B28" s="39"/>
      <c r="C28" s="71" t="s">
        <v>75</v>
      </c>
      <c r="D28" s="19" t="s">
        <v>20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76</v>
      </c>
      <c r="D29" s="19" t="s">
        <v>20</v>
      </c>
      <c r="E29" s="19">
        <v>10</v>
      </c>
      <c r="F29" s="19" t="s">
        <v>77</v>
      </c>
      <c r="G29" s="20">
        <v>30000</v>
      </c>
      <c r="H29" s="20">
        <f>+E29*G29</f>
        <v>300000</v>
      </c>
    </row>
    <row r="30" spans="1:8" ht="13.5" customHeight="1" x14ac:dyDescent="0.25">
      <c r="A30" s="2"/>
      <c r="B30" s="39"/>
      <c r="C30" s="71" t="s">
        <v>78</v>
      </c>
      <c r="D30" s="19" t="s">
        <v>20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79</v>
      </c>
      <c r="D31" s="19" t="s">
        <v>20</v>
      </c>
      <c r="E31" s="24">
        <v>160</v>
      </c>
      <c r="F31" s="19" t="s">
        <v>80</v>
      </c>
      <c r="G31" s="20">
        <v>30000</v>
      </c>
      <c r="H31" s="20">
        <f>+E31*G31</f>
        <v>4800000</v>
      </c>
    </row>
    <row r="32" spans="1:8" ht="12.75" customHeight="1" x14ac:dyDescent="0.25">
      <c r="A32" s="2"/>
      <c r="B32" s="39"/>
      <c r="C32" s="73" t="s">
        <v>81</v>
      </c>
      <c r="D32" s="19" t="s">
        <v>20</v>
      </c>
      <c r="E32" s="25">
        <v>40</v>
      </c>
      <c r="F32" s="19" t="s">
        <v>82</v>
      </c>
      <c r="G32" s="21">
        <v>30000</v>
      </c>
      <c r="H32" s="20">
        <f>G32*E32</f>
        <v>1200000</v>
      </c>
    </row>
    <row r="33" spans="1:256" ht="12.75" customHeight="1" x14ac:dyDescent="0.25">
      <c r="A33" s="2"/>
      <c r="B33" s="39"/>
      <c r="C33" s="78" t="s">
        <v>21</v>
      </c>
      <c r="D33" s="75"/>
      <c r="E33" s="75"/>
      <c r="F33" s="75"/>
      <c r="G33" s="76"/>
      <c r="H33" s="77">
        <f>SUM(H21:H32)</f>
        <v>9213000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22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14</v>
      </c>
      <c r="D36" s="74" t="s">
        <v>15</v>
      </c>
      <c r="E36" s="74" t="s">
        <v>16</v>
      </c>
      <c r="F36" s="80" t="s">
        <v>17</v>
      </c>
      <c r="G36" s="74" t="s">
        <v>18</v>
      </c>
      <c r="H36" s="80" t="s">
        <v>19</v>
      </c>
    </row>
    <row r="37" spans="1:256" ht="12" customHeight="1" x14ac:dyDescent="0.25">
      <c r="A37" s="2"/>
      <c r="B37" s="39"/>
      <c r="C37" s="79" t="s">
        <v>133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23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24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14</v>
      </c>
      <c r="D41" s="80" t="s">
        <v>15</v>
      </c>
      <c r="E41" s="80" t="s">
        <v>16</v>
      </c>
      <c r="F41" s="80" t="s">
        <v>17</v>
      </c>
      <c r="G41" s="74" t="s">
        <v>18</v>
      </c>
      <c r="H41" s="80" t="s">
        <v>19</v>
      </c>
    </row>
    <row r="42" spans="1:256" ht="12.75" customHeight="1" x14ac:dyDescent="0.25">
      <c r="A42" s="2"/>
      <c r="B42" s="39"/>
      <c r="C42" s="26" t="s">
        <v>121</v>
      </c>
      <c r="D42" s="19" t="s">
        <v>122</v>
      </c>
      <c r="E42" s="22">
        <v>3.3</v>
      </c>
      <c r="F42" s="22" t="s">
        <v>69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25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26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27</v>
      </c>
      <c r="D46" s="74" t="s">
        <v>28</v>
      </c>
      <c r="E46" s="74" t="s">
        <v>60</v>
      </c>
      <c r="F46" s="74" t="s">
        <v>17</v>
      </c>
      <c r="G46" s="74" t="s">
        <v>18</v>
      </c>
      <c r="H46" s="74" t="s">
        <v>19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83</v>
      </c>
      <c r="D47" s="19" t="s">
        <v>84</v>
      </c>
      <c r="E47" s="25">
        <v>25000</v>
      </c>
      <c r="F47" s="22" t="s">
        <v>85</v>
      </c>
      <c r="G47" s="27">
        <v>200</v>
      </c>
      <c r="H47" s="28">
        <f>E47*G47</f>
        <v>5000000</v>
      </c>
      <c r="L47" s="3"/>
    </row>
    <row r="48" spans="1:256" ht="12.75" customHeight="1" x14ac:dyDescent="0.25">
      <c r="A48" s="2"/>
      <c r="B48" s="39"/>
      <c r="C48" s="26" t="s">
        <v>86</v>
      </c>
      <c r="D48" s="19" t="s">
        <v>87</v>
      </c>
      <c r="E48" s="25">
        <v>13120</v>
      </c>
      <c r="F48" s="22" t="s">
        <v>85</v>
      </c>
      <c r="G48" s="28">
        <v>51</v>
      </c>
      <c r="H48" s="28">
        <f t="shared" ref="H48:H74" si="1">E48*G48</f>
        <v>669120</v>
      </c>
      <c r="L48" s="3"/>
    </row>
    <row r="49" spans="1:8" ht="12.75" customHeight="1" x14ac:dyDescent="0.25">
      <c r="A49" s="2"/>
      <c r="B49" s="39"/>
      <c r="C49" s="26" t="s">
        <v>88</v>
      </c>
      <c r="D49" s="19" t="s">
        <v>57</v>
      </c>
      <c r="E49" s="25">
        <f>1.8*30000/1333</f>
        <v>40.510127531882972</v>
      </c>
      <c r="F49" s="22" t="s">
        <v>89</v>
      </c>
      <c r="G49" s="27">
        <v>3500</v>
      </c>
      <c r="H49" s="28">
        <f t="shared" si="1"/>
        <v>141785.44636159041</v>
      </c>
    </row>
    <row r="50" spans="1:8" ht="12.75" customHeight="1" x14ac:dyDescent="0.25">
      <c r="A50" s="2"/>
      <c r="B50" s="39"/>
      <c r="C50" s="26" t="s">
        <v>90</v>
      </c>
      <c r="D50" s="19" t="s">
        <v>57</v>
      </c>
      <c r="E50" s="25">
        <v>1000</v>
      </c>
      <c r="F50" s="22" t="s">
        <v>91</v>
      </c>
      <c r="G50" s="27">
        <v>3000</v>
      </c>
      <c r="H50" s="28">
        <f t="shared" si="1"/>
        <v>3000000</v>
      </c>
    </row>
    <row r="51" spans="1:8" ht="12.75" customHeight="1" x14ac:dyDescent="0.25">
      <c r="A51" s="2"/>
      <c r="B51" s="39"/>
      <c r="C51" s="26" t="s">
        <v>92</v>
      </c>
      <c r="D51" s="19" t="s">
        <v>57</v>
      </c>
      <c r="E51" s="25">
        <v>50</v>
      </c>
      <c r="F51" s="22" t="s">
        <v>91</v>
      </c>
      <c r="G51" s="27">
        <v>3000</v>
      </c>
      <c r="H51" s="28">
        <f t="shared" si="1"/>
        <v>150000</v>
      </c>
    </row>
    <row r="52" spans="1:8" ht="12.75" customHeight="1" x14ac:dyDescent="0.25">
      <c r="A52" s="2"/>
      <c r="B52" s="39"/>
      <c r="C52" s="26" t="s">
        <v>93</v>
      </c>
      <c r="D52" s="19" t="s">
        <v>57</v>
      </c>
      <c r="E52" s="25">
        <v>100</v>
      </c>
      <c r="F52" s="22" t="s">
        <v>91</v>
      </c>
      <c r="G52" s="27">
        <v>3000</v>
      </c>
      <c r="H52" s="28">
        <f t="shared" si="1"/>
        <v>300000</v>
      </c>
    </row>
    <row r="53" spans="1:8" ht="12.75" customHeight="1" x14ac:dyDescent="0.25">
      <c r="A53" s="2"/>
      <c r="B53" s="39"/>
      <c r="C53" s="26" t="s">
        <v>94</v>
      </c>
      <c r="D53" s="19" t="s">
        <v>95</v>
      </c>
      <c r="E53" s="25">
        <v>2.5</v>
      </c>
      <c r="F53" s="22" t="s">
        <v>96</v>
      </c>
      <c r="G53" s="27">
        <v>80000</v>
      </c>
      <c r="H53" s="28">
        <f t="shared" si="1"/>
        <v>200000</v>
      </c>
    </row>
    <row r="54" spans="1:8" ht="12.75" customHeight="1" x14ac:dyDescent="0.25">
      <c r="A54" s="2"/>
      <c r="B54" s="39"/>
      <c r="C54" s="29" t="s">
        <v>97</v>
      </c>
      <c r="D54" s="19" t="s">
        <v>98</v>
      </c>
      <c r="E54" s="25">
        <v>6.56</v>
      </c>
      <c r="F54" s="19" t="s">
        <v>69</v>
      </c>
      <c r="G54" s="28">
        <v>130000</v>
      </c>
      <c r="H54" s="28">
        <f t="shared" si="1"/>
        <v>852800</v>
      </c>
    </row>
    <row r="55" spans="1:8" ht="12.75" customHeight="1" x14ac:dyDescent="0.25">
      <c r="A55" s="2"/>
      <c r="B55" s="39"/>
      <c r="C55" s="30" t="s">
        <v>99</v>
      </c>
      <c r="D55" s="19"/>
      <c r="E55" s="19"/>
      <c r="F55" s="19"/>
      <c r="G55" s="28"/>
      <c r="H55" s="28">
        <f t="shared" si="1"/>
        <v>0</v>
      </c>
    </row>
    <row r="56" spans="1:8" ht="12.75" customHeight="1" x14ac:dyDescent="0.25">
      <c r="A56" s="2"/>
      <c r="B56" s="39"/>
      <c r="C56" s="31" t="s">
        <v>100</v>
      </c>
      <c r="D56" s="22" t="s">
        <v>101</v>
      </c>
      <c r="E56" s="22">
        <f>80/2</f>
        <v>40</v>
      </c>
      <c r="F56" s="19" t="s">
        <v>69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142</v>
      </c>
      <c r="D57" s="19" t="s">
        <v>57</v>
      </c>
      <c r="E57" s="22">
        <v>1000</v>
      </c>
      <c r="F57" s="19" t="s">
        <v>85</v>
      </c>
      <c r="G57" s="27">
        <v>1570</v>
      </c>
      <c r="H57" s="28">
        <f t="shared" si="1"/>
        <v>1570000</v>
      </c>
    </row>
    <row r="58" spans="1:8" ht="12.75" customHeight="1" x14ac:dyDescent="0.25">
      <c r="A58" s="2"/>
      <c r="B58" s="39"/>
      <c r="C58" s="32" t="s">
        <v>102</v>
      </c>
      <c r="D58" s="19" t="s">
        <v>57</v>
      </c>
      <c r="E58" s="25">
        <v>500</v>
      </c>
      <c r="F58" s="22" t="s">
        <v>89</v>
      </c>
      <c r="G58" s="27">
        <v>1880</v>
      </c>
      <c r="H58" s="28">
        <f t="shared" si="1"/>
        <v>940000</v>
      </c>
    </row>
    <row r="59" spans="1:8" ht="12.75" customHeight="1" x14ac:dyDescent="0.25">
      <c r="A59" s="2"/>
      <c r="B59" s="39"/>
      <c r="C59" s="32" t="s">
        <v>103</v>
      </c>
      <c r="D59" s="19" t="s">
        <v>57</v>
      </c>
      <c r="E59" s="22">
        <v>500</v>
      </c>
      <c r="F59" s="22" t="s">
        <v>89</v>
      </c>
      <c r="G59" s="27">
        <v>1000</v>
      </c>
      <c r="H59" s="28">
        <f t="shared" si="1"/>
        <v>500000</v>
      </c>
    </row>
    <row r="60" spans="1:8" ht="12.75" customHeight="1" x14ac:dyDescent="0.25">
      <c r="A60" s="2"/>
      <c r="B60" s="39"/>
      <c r="C60" s="32" t="s">
        <v>104</v>
      </c>
      <c r="D60" s="19" t="s">
        <v>57</v>
      </c>
      <c r="E60" s="22">
        <v>400</v>
      </c>
      <c r="F60" s="22" t="s">
        <v>89</v>
      </c>
      <c r="G60" s="27">
        <v>1000</v>
      </c>
      <c r="H60" s="28">
        <f t="shared" si="1"/>
        <v>400000</v>
      </c>
    </row>
    <row r="61" spans="1:8" ht="12.75" customHeight="1" x14ac:dyDescent="0.25">
      <c r="A61" s="2"/>
      <c r="B61" s="39"/>
      <c r="C61" s="32" t="s">
        <v>105</v>
      </c>
      <c r="D61" s="19" t="s">
        <v>57</v>
      </c>
      <c r="E61" s="22">
        <v>200</v>
      </c>
      <c r="F61" s="22" t="s">
        <v>89</v>
      </c>
      <c r="G61" s="27">
        <v>1400</v>
      </c>
      <c r="H61" s="28">
        <f t="shared" si="1"/>
        <v>280000</v>
      </c>
    </row>
    <row r="62" spans="1:8" ht="12.75" customHeight="1" x14ac:dyDescent="0.25">
      <c r="A62" s="2"/>
      <c r="B62" s="39"/>
      <c r="C62" s="32" t="s">
        <v>106</v>
      </c>
      <c r="D62" s="19" t="s">
        <v>57</v>
      </c>
      <c r="E62" s="22">
        <v>25</v>
      </c>
      <c r="F62" s="19" t="s">
        <v>134</v>
      </c>
      <c r="G62" s="27">
        <v>1500</v>
      </c>
      <c r="H62" s="28">
        <f t="shared" si="1"/>
        <v>37500</v>
      </c>
    </row>
    <row r="63" spans="1:8" ht="12.75" customHeight="1" x14ac:dyDescent="0.25">
      <c r="A63" s="2"/>
      <c r="B63" s="39"/>
      <c r="C63" s="32" t="s">
        <v>107</v>
      </c>
      <c r="D63" s="22" t="s">
        <v>108</v>
      </c>
      <c r="E63" s="22">
        <v>1</v>
      </c>
      <c r="F63" s="19" t="s">
        <v>109</v>
      </c>
      <c r="G63" s="27">
        <v>140000</v>
      </c>
      <c r="H63" s="28">
        <f t="shared" si="1"/>
        <v>140000</v>
      </c>
    </row>
    <row r="64" spans="1:8" ht="12.75" customHeight="1" x14ac:dyDescent="0.25">
      <c r="A64" s="2"/>
      <c r="B64" s="39"/>
      <c r="C64" s="32" t="s">
        <v>110</v>
      </c>
      <c r="D64" s="22" t="s">
        <v>108</v>
      </c>
      <c r="E64" s="22">
        <v>0.5</v>
      </c>
      <c r="F64" s="19" t="s">
        <v>109</v>
      </c>
      <c r="G64" s="27">
        <v>185077</v>
      </c>
      <c r="H64" s="28">
        <f t="shared" si="1"/>
        <v>92538.5</v>
      </c>
    </row>
    <row r="65" spans="1:256" ht="12.75" customHeight="1" x14ac:dyDescent="0.25">
      <c r="A65" s="2"/>
      <c r="B65" s="39"/>
      <c r="C65" s="32" t="s">
        <v>111</v>
      </c>
      <c r="D65" s="22" t="s">
        <v>108</v>
      </c>
      <c r="E65" s="22">
        <v>0.5</v>
      </c>
      <c r="F65" s="19" t="s">
        <v>109</v>
      </c>
      <c r="G65" s="27">
        <v>180000</v>
      </c>
      <c r="H65" s="28">
        <f t="shared" si="1"/>
        <v>90000</v>
      </c>
    </row>
    <row r="66" spans="1:256" ht="12.75" customHeight="1" x14ac:dyDescent="0.25">
      <c r="A66" s="2"/>
      <c r="B66" s="39"/>
      <c r="C66" s="30" t="s">
        <v>112</v>
      </c>
      <c r="D66" s="19"/>
      <c r="E66" s="19"/>
      <c r="F66" s="19"/>
      <c r="G66" s="28"/>
      <c r="H66" s="28">
        <f t="shared" si="1"/>
        <v>0</v>
      </c>
    </row>
    <row r="67" spans="1:256" ht="12.75" customHeight="1" x14ac:dyDescent="0.25">
      <c r="A67" s="2"/>
      <c r="B67" s="39"/>
      <c r="C67" s="32" t="s">
        <v>59</v>
      </c>
      <c r="D67" s="19" t="s">
        <v>57</v>
      </c>
      <c r="E67" s="22">
        <v>1</v>
      </c>
      <c r="F67" s="19" t="s">
        <v>135</v>
      </c>
      <c r="G67" s="20">
        <v>140000</v>
      </c>
      <c r="H67" s="28">
        <f t="shared" si="1"/>
        <v>140000</v>
      </c>
    </row>
    <row r="68" spans="1:256" ht="12.75" customHeight="1" x14ac:dyDescent="0.25">
      <c r="A68" s="2"/>
      <c r="B68" s="39"/>
      <c r="C68" s="33" t="s">
        <v>113</v>
      </c>
      <c r="D68" s="34" t="s">
        <v>114</v>
      </c>
      <c r="E68" s="35">
        <v>1</v>
      </c>
      <c r="F68" s="19" t="s">
        <v>132</v>
      </c>
      <c r="G68" s="16">
        <v>85000</v>
      </c>
      <c r="H68" s="28">
        <f t="shared" si="1"/>
        <v>85000</v>
      </c>
    </row>
    <row r="69" spans="1:256" ht="12.75" customHeight="1" x14ac:dyDescent="0.25">
      <c r="A69" s="2"/>
      <c r="B69" s="39"/>
      <c r="C69" s="33" t="s">
        <v>58</v>
      </c>
      <c r="D69" s="34" t="s">
        <v>114</v>
      </c>
      <c r="E69" s="35">
        <v>1</v>
      </c>
      <c r="F69" s="34" t="s">
        <v>85</v>
      </c>
      <c r="G69" s="23">
        <v>65840</v>
      </c>
      <c r="H69" s="28">
        <f t="shared" si="1"/>
        <v>65840</v>
      </c>
    </row>
    <row r="70" spans="1:256" ht="12.75" customHeight="1" x14ac:dyDescent="0.25">
      <c r="A70" s="2"/>
      <c r="B70" s="39"/>
      <c r="C70" s="30" t="s">
        <v>115</v>
      </c>
      <c r="D70" s="19"/>
      <c r="E70" s="19"/>
      <c r="F70" s="19"/>
      <c r="G70" s="23"/>
      <c r="H70" s="28">
        <f t="shared" si="1"/>
        <v>0</v>
      </c>
    </row>
    <row r="71" spans="1:256" ht="12.75" customHeight="1" x14ac:dyDescent="0.25">
      <c r="A71" s="2"/>
      <c r="B71" s="39"/>
      <c r="C71" s="32" t="s">
        <v>116</v>
      </c>
      <c r="D71" s="22" t="s">
        <v>114</v>
      </c>
      <c r="E71" s="22">
        <v>1</v>
      </c>
      <c r="F71" s="19" t="s">
        <v>136</v>
      </c>
      <c r="G71" s="20">
        <v>112898</v>
      </c>
      <c r="H71" s="28">
        <f t="shared" si="1"/>
        <v>112898</v>
      </c>
    </row>
    <row r="72" spans="1:256" ht="12.75" customHeight="1" x14ac:dyDescent="0.25">
      <c r="A72" s="2"/>
      <c r="B72" s="39"/>
      <c r="C72" s="32" t="s">
        <v>117</v>
      </c>
      <c r="D72" s="22" t="s">
        <v>114</v>
      </c>
      <c r="E72" s="22">
        <v>2</v>
      </c>
      <c r="F72" s="19" t="s">
        <v>136</v>
      </c>
      <c r="G72" s="20">
        <v>23431</v>
      </c>
      <c r="H72" s="28">
        <f t="shared" si="1"/>
        <v>46862</v>
      </c>
    </row>
    <row r="73" spans="1:256" ht="12.75" customHeight="1" x14ac:dyDescent="0.25">
      <c r="A73" s="2"/>
      <c r="B73" s="39"/>
      <c r="C73" s="32" t="s">
        <v>118</v>
      </c>
      <c r="D73" s="22" t="s">
        <v>119</v>
      </c>
      <c r="E73" s="22">
        <v>4</v>
      </c>
      <c r="F73" s="19" t="s">
        <v>136</v>
      </c>
      <c r="G73" s="20">
        <f>50442</f>
        <v>50442</v>
      </c>
      <c r="H73" s="28">
        <f t="shared" si="1"/>
        <v>201768</v>
      </c>
    </row>
    <row r="74" spans="1:256" ht="12.75" customHeight="1" x14ac:dyDescent="0.25">
      <c r="A74" s="2"/>
      <c r="B74" s="39"/>
      <c r="C74" s="32" t="s">
        <v>120</v>
      </c>
      <c r="D74" s="22" t="s">
        <v>114</v>
      </c>
      <c r="E74" s="22">
        <v>1</v>
      </c>
      <c r="F74" s="19" t="s">
        <v>136</v>
      </c>
      <c r="G74" s="20">
        <f>71102*1.19</f>
        <v>84611.37999999999</v>
      </c>
      <c r="H74" s="28">
        <f t="shared" si="1"/>
        <v>84611.37999999999</v>
      </c>
    </row>
    <row r="75" spans="1:256" s="5" customFormat="1" ht="13.5" customHeight="1" x14ac:dyDescent="0.25">
      <c r="A75" s="41"/>
      <c r="B75" s="45"/>
      <c r="C75" s="78" t="s">
        <v>30</v>
      </c>
      <c r="D75" s="82"/>
      <c r="E75" s="82"/>
      <c r="F75" s="82"/>
      <c r="G75" s="83"/>
      <c r="H75" s="77">
        <f>SUM(H47:H74)</f>
        <v>15580723.326361591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31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32</v>
      </c>
      <c r="D78" s="74" t="s">
        <v>28</v>
      </c>
      <c r="E78" s="74" t="s">
        <v>29</v>
      </c>
      <c r="F78" s="80" t="s">
        <v>17</v>
      </c>
      <c r="G78" s="74" t="s">
        <v>18</v>
      </c>
      <c r="H78" s="80" t="s">
        <v>19</v>
      </c>
    </row>
    <row r="79" spans="1:256" ht="12.75" customHeight="1" x14ac:dyDescent="0.25">
      <c r="A79" s="2"/>
      <c r="B79" s="39"/>
      <c r="C79" s="36" t="s">
        <v>123</v>
      </c>
      <c r="D79" s="34" t="s">
        <v>129</v>
      </c>
      <c r="E79" s="37">
        <v>6000</v>
      </c>
      <c r="F79" s="38" t="s">
        <v>124</v>
      </c>
      <c r="G79" s="20">
        <v>1000</v>
      </c>
      <c r="H79" s="15">
        <f t="shared" ref="H79" si="2">+G79*E79</f>
        <v>6000000</v>
      </c>
    </row>
    <row r="80" spans="1:256" ht="12.75" customHeight="1" x14ac:dyDescent="0.25">
      <c r="A80" s="2"/>
      <c r="B80" s="39"/>
      <c r="C80" s="33" t="s">
        <v>125</v>
      </c>
      <c r="D80" s="34" t="s">
        <v>126</v>
      </c>
      <c r="E80" s="34">
        <v>1</v>
      </c>
      <c r="F80" s="38" t="s">
        <v>109</v>
      </c>
      <c r="G80" s="20">
        <v>100000</v>
      </c>
      <c r="H80" s="20">
        <f t="shared" ref="H80" si="3">G80*E80</f>
        <v>100000</v>
      </c>
    </row>
    <row r="81" spans="1:256" ht="13.5" customHeight="1" x14ac:dyDescent="0.25">
      <c r="A81" s="2"/>
      <c r="B81" s="39"/>
      <c r="C81" s="78" t="s">
        <v>33</v>
      </c>
      <c r="D81" s="75"/>
      <c r="E81" s="75"/>
      <c r="F81" s="75"/>
      <c r="G81" s="76"/>
      <c r="H81" s="77">
        <f>SUM(H79:H80)</f>
        <v>6100000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34</v>
      </c>
      <c r="D83" s="113"/>
      <c r="E83" s="113"/>
      <c r="F83" s="113"/>
      <c r="G83" s="113"/>
      <c r="H83" s="114">
        <f>H33+H43+H75+H81</f>
        <v>31537223.326361589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35</v>
      </c>
      <c r="D84" s="47"/>
      <c r="E84" s="47"/>
      <c r="F84" s="47"/>
      <c r="G84" s="47"/>
      <c r="H84" s="116">
        <f>H83*0.05</f>
        <v>1576861.1663180795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36</v>
      </c>
      <c r="D85" s="46"/>
      <c r="E85" s="46"/>
      <c r="F85" s="46"/>
      <c r="G85" s="46"/>
      <c r="H85" s="118">
        <f>H84+H83</f>
        <v>33114084.49267967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37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38</v>
      </c>
      <c r="D87" s="120"/>
      <c r="E87" s="120"/>
      <c r="F87" s="120"/>
      <c r="G87" s="120"/>
      <c r="H87" s="121">
        <f>H86-H85</f>
        <v>9385915.5073203295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137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130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39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40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41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42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43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44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2" t="s">
        <v>45</v>
      </c>
      <c r="D98" s="122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32</v>
      </c>
      <c r="D99" s="100" t="s">
        <v>46</v>
      </c>
      <c r="E99" s="101" t="s">
        <v>47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48</v>
      </c>
      <c r="D100" s="103">
        <f>H33</f>
        <v>9213000</v>
      </c>
      <c r="E100" s="104">
        <f>(D100/D106)</f>
        <v>0.27821998225669387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49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50</v>
      </c>
      <c r="D102" s="103">
        <f>H43</f>
        <v>643500</v>
      </c>
      <c r="E102" s="104">
        <f>(D102/D106)</f>
        <v>1.9432818689046186E-2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27</v>
      </c>
      <c r="D103" s="103">
        <f>H75</f>
        <v>15580723.326361591</v>
      </c>
      <c r="E103" s="104">
        <f>(D103/D106)</f>
        <v>0.47051650574262222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51</v>
      </c>
      <c r="D104" s="106">
        <f>H81</f>
        <v>6100000</v>
      </c>
      <c r="E104" s="104">
        <f>(D104/D106)</f>
        <v>0.1842116456925901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52</v>
      </c>
      <c r="D105" s="106">
        <f>H84</f>
        <v>1576861.1663180795</v>
      </c>
      <c r="E105" s="104">
        <f>(D105/D106)</f>
        <v>4.7619047619047616E-2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53</v>
      </c>
      <c r="D106" s="107">
        <f>SUM(D100:D105)</f>
        <v>33114084.49267967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138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139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140</v>
      </c>
      <c r="D111" s="111">
        <f>(H85/D110)</f>
        <v>82.785211231699179</v>
      </c>
      <c r="E111" s="111">
        <f>(H85/E110)</f>
        <v>77.915492923952172</v>
      </c>
      <c r="F111" s="111">
        <f>(H85/F110)</f>
        <v>73.586854428177048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54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2022-03-03T19:50:33Z</cp:lastPrinted>
  <dcterms:created xsi:type="dcterms:W3CDTF">2020-11-27T12:49:26Z</dcterms:created>
  <dcterms:modified xsi:type="dcterms:W3CDTF">2022-07-26T15:07:10Z</dcterms:modified>
</cp:coreProperties>
</file>